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460"/>
  </bookViews>
  <sheets>
    <sheet name="Sheet1" sheetId="1" r:id="rId1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843881692FE0445DA84338DBC318DEBE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978650" y="2514600"/>
          <a:ext cx="6080760" cy="608076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" name="ID_19FF421E4ADD4C65A6CB3E4FC996C84A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724775" y="2514600"/>
          <a:ext cx="8915400" cy="89154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" name="ID_2D288FAE207A49AC9AF6C153AF773996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978650" y="2019300"/>
          <a:ext cx="6096000" cy="60960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" name="ID_3F29AE6FFCB0462897417AC74310068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978650" y="3479800"/>
          <a:ext cx="6096000" cy="60960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" name="ID_9BF5F1F0762345CB997D0A423270BAB2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978650" y="3975100"/>
          <a:ext cx="4556760" cy="455676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7" name="ID_8FE13F5A907E42D88EEA8481F4B0543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978650" y="1524000"/>
          <a:ext cx="4914900" cy="51244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" name="ID_1E32BA6E1CEE4D71A630A6FD80D97A6F" descr="DSC0140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7754620" y="4470400"/>
          <a:ext cx="1322705" cy="882015"/>
        </a:xfrm>
        <a:prstGeom prst="rect">
          <a:avLst/>
        </a:prstGeom>
      </xdr:spPr>
    </xdr:pic>
  </etc:cellImage>
  <etc:cellImage>
    <xdr:pic>
      <xdr:nvPicPr>
        <xdr:cNvPr id="9" name="ID_DC931B64920849F7BFBD28373C0B619C" descr="DSC0140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8583930" y="4470400"/>
          <a:ext cx="1600200" cy="1066800"/>
        </a:xfrm>
        <a:prstGeom prst="rect">
          <a:avLst/>
        </a:prstGeom>
      </xdr:spPr>
    </xdr:pic>
  </etc:cellImage>
  <etc:cellImage>
    <xdr:pic>
      <xdr:nvPicPr>
        <xdr:cNvPr id="10" name="ID_B6EF5736FA4F46FA9827E5E76C6C03DA" descr="DSC01404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7754620" y="5956300"/>
          <a:ext cx="1863725" cy="1242695"/>
        </a:xfrm>
        <a:prstGeom prst="rect">
          <a:avLst/>
        </a:prstGeom>
      </xdr:spPr>
    </xdr:pic>
  </etc:cellImage>
  <etc:cellImage>
    <xdr:pic>
      <xdr:nvPicPr>
        <xdr:cNvPr id="11" name="ID_D9A04C41CC4C42E0B0ACE1C28DE0F15E" descr="DSC0140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7754620" y="6451600"/>
          <a:ext cx="2660015" cy="1772920"/>
        </a:xfrm>
        <a:prstGeom prst="rect">
          <a:avLst/>
        </a:prstGeom>
      </xdr:spPr>
    </xdr:pic>
  </etc:cellImage>
  <etc:cellImage>
    <xdr:pic>
      <xdr:nvPicPr>
        <xdr:cNvPr id="12" name="ID_80B959E17C6246B9BBC0226E6E072689" descr="DSC01402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7754620" y="4965700"/>
          <a:ext cx="1440815" cy="960755"/>
        </a:xfrm>
        <a:prstGeom prst="rect">
          <a:avLst/>
        </a:prstGeom>
      </xdr:spPr>
    </xdr:pic>
  </etc:cellImage>
  <etc:cellImage>
    <xdr:pic>
      <xdr:nvPicPr>
        <xdr:cNvPr id="13" name="ID_543A5F83BDC940888341FC0FE018DD26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6032500" y="1029335"/>
          <a:ext cx="1054100" cy="108204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4" name="ID_4B4F3B5EE8DA4C03840AD16024A0F771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5774690" y="3508375"/>
          <a:ext cx="1524000" cy="144907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5" name="ID_2238E046F62A4843B407694B4D7286E6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5734050" y="2246630"/>
          <a:ext cx="1537970" cy="107505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6" name="ID_1BEF62093339470A97AB362FACD2C8C0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6040120" y="5082540"/>
          <a:ext cx="1131570" cy="114871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7" name="ID_EBDFE8CAEACE44D4A4C45165B6AA1C64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6156325" y="6419215"/>
          <a:ext cx="1005840" cy="117983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8" name="ID_CC1F9C6758F840DEA750CD5BE24F19C6"/>
        <xdr:cNvPicPr>
          <a:picLocks noChangeAspect="1"/>
        </xdr:cNvPicPr>
      </xdr:nvPicPr>
      <xdr:blipFill>
        <a:blip r:embed="rId17"/>
        <a:srcRect l="29861" t="509" r="15972" b="2314"/>
        <a:stretch>
          <a:fillRect/>
        </a:stretch>
      </xdr:blipFill>
      <xdr:spPr>
        <a:xfrm rot="10800000" flipV="1">
          <a:off x="6165850" y="10452100"/>
          <a:ext cx="819150" cy="11125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9" name="ID_47C8581CAD0546C4B52F2903851A67DA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6113145" y="7930515"/>
          <a:ext cx="1084580" cy="110426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0" name="ID_35C402D4E3984F7991CDDF7E3AEBBA58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6103620" y="9134475"/>
          <a:ext cx="1071245" cy="12192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1" name="ID_BE21BEFE9E0F452CA95E077AF6B859B7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6049645" y="11672570"/>
          <a:ext cx="991870" cy="9906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2" name="ID_6B627C4603D448879D64F372B872D050" descr="_cgi-bin_mmwebwx-bin_webwxgetmsgimg__&amp;MsgID=5766964520394782327&amp;skey=@crypt_35ddd37_c31a987114f1d1c92befd4ae630e0bb0&amp;mmweb_appid=wx_webfilehelper(1)(1)(1)(1)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5755640" y="12934950"/>
          <a:ext cx="990600" cy="1049020"/>
        </a:xfrm>
        <a:prstGeom prst="rect">
          <a:avLst/>
        </a:prstGeom>
      </xdr:spPr>
    </xdr:pic>
  </etc:cellImage>
  <etc:cellImage>
    <xdr:pic>
      <xdr:nvPicPr>
        <xdr:cNvPr id="23" name="ID_F71EB633AB8E4D0681C5E19F31C8EF55" descr="微信图片_20250315115117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5775325" y="14305915"/>
          <a:ext cx="1191260" cy="1013460"/>
        </a:xfrm>
        <a:prstGeom prst="rect">
          <a:avLst/>
        </a:prstGeom>
      </xdr:spPr>
    </xdr:pic>
  </etc:cellImage>
  <etc:cellImage>
    <xdr:pic>
      <xdr:nvPicPr>
        <xdr:cNvPr id="26" name="ID_E1C0D7FC77BB406B96E3765ED4FF348B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8707755" y="11563350"/>
          <a:ext cx="970915" cy="104267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7" name="ID_2D6C245D44DC46489BC896CDB7C808A6" descr="DSC01407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7754620" y="7442200"/>
          <a:ext cx="3228975" cy="2152650"/>
        </a:xfrm>
        <a:prstGeom prst="rect">
          <a:avLst/>
        </a:prstGeom>
      </xdr:spPr>
    </xdr:pic>
  </etc:cellImage>
  <etc:cellImage>
    <xdr:pic>
      <xdr:nvPicPr>
        <xdr:cNvPr id="28" name="ID_6A0DCAECD5DD4D62A560C9330CBE40B1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 rot="-10800000" flipV="1">
          <a:off x="8660765" y="18735040"/>
          <a:ext cx="749300" cy="72898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4" name="ID_94109FB5C9394D64B07BEA43AAC89CA3" descr="6641b9e5b4b54b649e5d43079bf23fc1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7763510" y="20267295"/>
          <a:ext cx="8479155" cy="5627370"/>
        </a:xfrm>
        <a:prstGeom prst="rect">
          <a:avLst/>
        </a:prstGeom>
      </xdr:spPr>
    </xdr:pic>
  </etc:cellImage>
  <etc:cellImage>
    <xdr:pic>
      <xdr:nvPicPr>
        <xdr:cNvPr id="25" name="ID_01E40230996A43F4B24E962432CF1426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7518400" y="20067905"/>
          <a:ext cx="6096000" cy="6096000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<sst xmlns="http://schemas.openxmlformats.org/spreadsheetml/2006/main" count="110" uniqueCount="86">
  <si>
    <t>购买表演服装道具的清单</t>
  </si>
  <si>
    <t>序号</t>
  </si>
  <si>
    <t>名称</t>
  </si>
  <si>
    <t>规格</t>
  </si>
  <si>
    <t>数量1</t>
  </si>
  <si>
    <t>单位</t>
  </si>
  <si>
    <t>数量</t>
  </si>
  <si>
    <t>单价</t>
  </si>
  <si>
    <t>总价</t>
  </si>
  <si>
    <t>潮汕英歌棍</t>
  </si>
  <si>
    <t>2.8cm*45cm</t>
  </si>
  <si>
    <t>副</t>
  </si>
  <si>
    <t>30</t>
  </si>
  <si>
    <t>潮汕英歌蛇道具</t>
  </si>
  <si>
    <t>1.2m 黑白色</t>
  </si>
  <si>
    <t>条</t>
  </si>
  <si>
    <t>潮汕英歌蛇服 带头饰</t>
  </si>
  <si>
    <t>黑色，尺码XL，头饰黑色</t>
  </si>
  <si>
    <t>套</t>
  </si>
  <si>
    <t>400</t>
  </si>
  <si>
    <t>潮汕英歌服饰 带头饰</t>
  </si>
  <si>
    <t>白黄蓝红各15套，尺码XXL*10套， L*10套 XL*40套</t>
  </si>
  <si>
    <t>潮汕英三角旗 带旗杆</t>
  </si>
  <si>
    <t>三角龙旗  90cm*144cm</t>
  </si>
  <si>
    <t>面</t>
  </si>
  <si>
    <t>180</t>
  </si>
  <si>
    <t>潮汕英歌指挥旗</t>
  </si>
  <si>
    <t>三角旗</t>
  </si>
  <si>
    <t>100</t>
  </si>
  <si>
    <t>大龙鼓（带架子）</t>
  </si>
  <si>
    <t>大龙鼓：鼓面直径75cm，裸鼓高65cm，带架子高80cm</t>
  </si>
  <si>
    <t>900</t>
  </si>
  <si>
    <t>铜擦</t>
  </si>
  <si>
    <t>铜擦：直径28cm</t>
  </si>
  <si>
    <t>对</t>
  </si>
  <si>
    <t>150</t>
  </si>
  <si>
    <t>红绸布（腰鼓鼓槌用）</t>
  </si>
  <si>
    <t>红绸布：宽1m 长100m</t>
  </si>
  <si>
    <t>卷</t>
  </si>
  <si>
    <t>腰鼓鼓棒＋红绸</t>
  </si>
  <si>
    <t>鼓棒长24cm＋37cm*37cm红绸布</t>
  </si>
  <si>
    <t>10</t>
  </si>
  <si>
    <t>龙鼓鼓槌</t>
  </si>
  <si>
    <t>龙鼓鼓槌：长35cm</t>
  </si>
  <si>
    <t>白线手套</t>
  </si>
  <si>
    <t>透气</t>
  </si>
  <si>
    <t>双</t>
  </si>
  <si>
    <t>3</t>
  </si>
  <si>
    <t>小白鞋</t>
  </si>
  <si>
    <t>小白鞋：38码5双、39码10双、40码30双、41码30双、42码35双、43码25双、44码15双、47码2双</t>
  </si>
  <si>
    <t>20</t>
  </si>
  <si>
    <t>猫爪鞋(白
色)男士</t>
  </si>
  <si>
    <t>38码1双，40码5双，41码18双，42码
10双，43码8双，44码8双，</t>
  </si>
  <si>
    <t>男士黑色舞蹈鞋</t>
  </si>
  <si>
    <t>38码1双，39码1双，40码16双，41码
14双，42码10双，43码4双，44码
4双</t>
  </si>
  <si>
    <t>男士白色网球鞋</t>
  </si>
  <si>
    <t>38码1双，39码2双，40码15双，41码
14双，42码8双，43码5双，44码
5双，共计50双</t>
  </si>
  <si>
    <t>男男士维吾尔族
衣服加裤子+腰带</t>
  </si>
  <si>
    <t>上衣及裙子红色，裤子白色;上衣及裙子绿色，裤子白色；腰带带粘扣和绳子防止滑脱，加厚有垂度弹力光缎，纹饰如图。
(红，绿各20套，共40套，其中185/80公斤16套；178/80公斤16套：175/75公斤8套)</t>
  </si>
  <si>
    <t>男士维吾尔族
衣服加裤子+腰带</t>
  </si>
  <si>
    <t>上衣及裙子白色，裤子红色。腰带带粘扣和绳子防止滑脱，加厚有垂度弹力光缎，纹饰如图。178/80公斤10套</t>
  </si>
  <si>
    <t>维族舞鞋套</t>
  </si>
  <si>
    <t>38码1双，39码1双，40码16双，41码
14双，42码10双，43码4双，44码
4双，共计50双</t>
  </si>
  <si>
    <t>男士藏族舞衣+
裤子+加头饰</t>
  </si>
  <si>
    <t>白色上衣红色裙子，黑裤子，后背拉
链，腰带带粘扣和绳子防止滑脱。
锦缎面料，有垂度。无毛边。
(其中185/80公斤8套；175/75公斤8套，
170/75公斤8套)</t>
  </si>
  <si>
    <t>男士爵士舞衣
服裤子黑色成
套，带流苏</t>
  </si>
  <si>
    <t>黑色连体上衣，袖子带流苏(其中
185/80公斤8套：175/75公斤8套，
170/75公斤8套)</t>
  </si>
  <si>
    <t>男士爵士舞衣
服裤子白色上衣，黑色裤子成
套，带流苏</t>
  </si>
  <si>
    <t>白色连体上衣，黑色裤子，袖子带流苏，175/75公斤6套</t>
  </si>
  <si>
    <t>男士街舞衣
服，裤子</t>
  </si>
  <si>
    <t>蓝色亮片，上衣长袖，带收口，裤子宽松带点哈伦裤，也是蓝色，衣服裤子要求左边一半都是白色亮片，右边一半都是蓝色的上衣长袖，袖口带收口。烫金氨纶有弹(其中裤子不统一）(其中185/80公斤10套；178/80公10套；175/75公斤10套)</t>
  </si>
  <si>
    <t>小手鼓成人用</t>
  </si>
  <si>
    <t>直径25厘米</t>
  </si>
  <si>
    <t>个</t>
  </si>
  <si>
    <t>115</t>
  </si>
  <si>
    <t>舞蹈扇</t>
  </si>
  <si>
    <t>颜色1：绿黄红
颜色2：红黄蓝
两种颜色舞扇，各20对（20*2*2=80）</t>
  </si>
  <si>
    <t>把</t>
  </si>
  <si>
    <t>男士秧歌头饰</t>
  </si>
  <si>
    <t>成品头饰如图</t>
  </si>
  <si>
    <t>太平鼓</t>
  </si>
  <si>
    <t>直径32cm，高度60cm</t>
  </si>
  <si>
    <t>460</t>
  </si>
  <si>
    <t>太平鼓服装（含头巾）</t>
  </si>
  <si>
    <t>L10件  XL10件   XXL20件    XXXL20件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</si>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</sst>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@&quot;元&quot;"/>
    <numFmt numFmtId="177" formatCode="0_ "/>
  </numFmts>
  <fonts count="31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20"/>
      <color theme="1"/>
      <name val="方正小标宋简体"/>
      <charset val="134"/>
    </font>
    <font>
      <b/>
      <sz val="11"/>
      <name val="方正仿宋简体"/>
      <charset val="134"/>
    </font>
    <font>
      <sz val="11"/>
      <name val="方正仿宋简体"/>
      <charset val="134"/>
    </font>
    <font>
      <sz val="11"/>
      <name val="等线"/>
      <charset val="134"/>
      <scheme val="minor"/>
    </font>
    <font>
      <sz val="11"/>
      <name val="等线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1"/>
      <color rgb="FF000000"/>
      <name val="Arial"/>
      <charset val="0"/>
    </font>
    <font>
      <sz val="11"/>
      <color rgb="FF000000"/>
      <name val="宋体"/>
      <charset val="134"/>
    </font>
    <font>
      <sz val="11"/>
      <color theme="1"/>
      <name val="等线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76" fontId="6" fillId="0" borderId="0" xfId="0" applyNumberFormat="1" applyFont="1" applyAlignment="1">
      <alignment horizontal="center" vertical="center" wrapText="1"/>
    </xf>
    <xf numFmtId="176" fontId="6" fillId="0" borderId="0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6" fillId="0" borderId="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8" fillId="0" borderId="2" xfId="0" applyNumberFormat="1" applyFont="1" applyFill="1" applyBorder="1" applyAlignment="1">
      <alignment horizontal="center" vertical="center" wrapText="1"/>
    </xf>
    <xf numFmtId="0" fontId="0" fillId="0" borderId="1" xfId="0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9.jpeg"/><Relationship Id="rId8" Type="http://schemas.openxmlformats.org/officeDocument/2006/relationships/image" Target="media/image8.jpeg"/><Relationship Id="rId7" Type="http://schemas.openxmlformats.org/officeDocument/2006/relationships/image" Target="media/image7.jpeg"/><Relationship Id="rId6" Type="http://schemas.openxmlformats.org/officeDocument/2006/relationships/image" Target="media/image6.png"/><Relationship Id="rId5" Type="http://schemas.openxmlformats.org/officeDocument/2006/relationships/image" Target="media/image5.png"/><Relationship Id="rId4" Type="http://schemas.openxmlformats.org/officeDocument/2006/relationships/image" Target="media/image4.png"/><Relationship Id="rId3" Type="http://schemas.openxmlformats.org/officeDocument/2006/relationships/image" Target="media/image3.png"/><Relationship Id="rId27" Type="http://schemas.openxmlformats.org/officeDocument/2006/relationships/image" Target="media/image27.png"/><Relationship Id="rId26" Type="http://schemas.openxmlformats.org/officeDocument/2006/relationships/image" Target="media/image26.png"/><Relationship Id="rId25" Type="http://schemas.openxmlformats.org/officeDocument/2006/relationships/image" Target="media/image25.png"/><Relationship Id="rId24" Type="http://schemas.openxmlformats.org/officeDocument/2006/relationships/image" Target="media/image24.jpeg"/><Relationship Id="rId23" Type="http://schemas.openxmlformats.org/officeDocument/2006/relationships/image" Target="media/image23.png"/><Relationship Id="rId22" Type="http://schemas.openxmlformats.org/officeDocument/2006/relationships/image" Target="media/image22.jpeg"/><Relationship Id="rId21" Type="http://schemas.openxmlformats.org/officeDocument/2006/relationships/image" Target="media/image21.png"/><Relationship Id="rId20" Type="http://schemas.openxmlformats.org/officeDocument/2006/relationships/image" Target="media/image20.png"/><Relationship Id="rId2" Type="http://schemas.openxmlformats.org/officeDocument/2006/relationships/image" Target="media/image2.png"/><Relationship Id="rId19" Type="http://schemas.openxmlformats.org/officeDocument/2006/relationships/image" Target="media/image19.png"/><Relationship Id="rId18" Type="http://schemas.openxmlformats.org/officeDocument/2006/relationships/image" Target="media/image18.png"/><Relationship Id="rId17" Type="http://schemas.openxmlformats.org/officeDocument/2006/relationships/image" Target="media/image17.png"/><Relationship Id="rId16" Type="http://schemas.openxmlformats.org/officeDocument/2006/relationships/image" Target="media/image16.png"/><Relationship Id="rId15" Type="http://schemas.openxmlformats.org/officeDocument/2006/relationships/image" Target="media/image15.png"/><Relationship Id="rId14" Type="http://schemas.openxmlformats.org/officeDocument/2006/relationships/image" Target="media/image14.png"/><Relationship Id="rId13" Type="http://schemas.openxmlformats.org/officeDocument/2006/relationships/image" Target="media/image13.png"/><Relationship Id="rId12" Type="http://schemas.openxmlformats.org/officeDocument/2006/relationships/image" Target="media/image12.png"/><Relationship Id="rId11" Type="http://schemas.openxmlformats.org/officeDocument/2006/relationships/image" Target="media/image11.jpeg"/><Relationship Id="rId10" Type="http://schemas.openxmlformats.org/officeDocument/2006/relationships/image" Target="media/image10.jpeg"/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2"/>
  <sheetViews>
    <sheetView tabSelected="1" topLeftCell="A24" workbookViewId="0">
      <selection activeCell="C30" sqref="C30"/>
    </sheetView>
  </sheetViews>
  <sheetFormatPr defaultColWidth="9" defaultRowHeight="13.8"/>
  <cols>
    <col min="1" max="1" width="9" style="2"/>
    <col min="2" max="2" width="20.75" style="2" customWidth="1"/>
    <col min="3" max="3" width="32.6296296296296" style="2" customWidth="1"/>
    <col min="4" max="5" width="9" style="2" customWidth="1"/>
    <col min="6" max="8" width="9.75" style="2" customWidth="1"/>
    <col min="9" max="9" width="10.8796296296296" customWidth="1"/>
    <col min="10" max="10" width="11.6296296296296" customWidth="1"/>
    <col min="11" max="11" width="9" customWidth="1"/>
  </cols>
  <sheetData>
    <row r="1" ht="54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9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30" customHeight="1" spans="1:8">
      <c r="A3" s="5">
        <v>1</v>
      </c>
      <c r="B3" s="6" t="s">
        <v>9</v>
      </c>
      <c r="C3" s="6" t="s">
        <v>10</v>
      </c>
      <c r="D3" s="7">
        <v>60</v>
      </c>
      <c r="E3" s="7" t="s">
        <v>11</v>
      </c>
      <c r="F3" s="8" t="str">
        <f t="shared" ref="F3:F15" si="0">D3&amp;E3</f>
        <v>60副</v>
      </c>
      <c r="G3" s="9" t="s">
        <v>12</v>
      </c>
      <c r="H3" s="9">
        <f>G3*D3</f>
        <v>1800</v>
      </c>
    </row>
    <row r="4" ht="47" customHeight="1" spans="1:9">
      <c r="A4" s="5">
        <v>2</v>
      </c>
      <c r="B4" s="6" t="s">
        <v>13</v>
      </c>
      <c r="C4" s="2" t="s">
        <v>14</v>
      </c>
      <c r="D4" s="7">
        <v>1</v>
      </c>
      <c r="E4" s="7" t="s">
        <v>15</v>
      </c>
      <c r="F4" s="8" t="str">
        <f t="shared" si="0"/>
        <v>1条</v>
      </c>
      <c r="G4" s="9" t="s">
        <v>12</v>
      </c>
      <c r="H4" s="9">
        <f t="shared" ref="H4:H30" si="1">G4*D4</f>
        <v>30</v>
      </c>
      <c r="I4" t="str">
        <f>_xlfn.DISPIMG("ID_8FE13F5A907E42D88EEA8481F4B05436",1)</f>
        <v>=DISPIMG("ID_8FE13F5A907E42D88EEA8481F4B05436",1)</v>
      </c>
    </row>
    <row r="5" ht="44" customHeight="1" spans="1:10">
      <c r="A5" s="5">
        <v>3</v>
      </c>
      <c r="B5" s="6" t="s">
        <v>16</v>
      </c>
      <c r="C5" s="6" t="s">
        <v>17</v>
      </c>
      <c r="D5" s="7">
        <v>1</v>
      </c>
      <c r="E5" s="7" t="s">
        <v>18</v>
      </c>
      <c r="F5" s="8" t="str">
        <f t="shared" si="0"/>
        <v>1套</v>
      </c>
      <c r="G5" s="9" t="s">
        <v>19</v>
      </c>
      <c r="H5" s="9">
        <f t="shared" si="1"/>
        <v>400</v>
      </c>
      <c r="I5" t="str">
        <f>_xlfn.DISPIMG("ID_2D288FAE207A49AC9AF6C153AF773996",1)</f>
        <v>=DISPIMG("ID_2D288FAE207A49AC9AF6C153AF773996",1)</v>
      </c>
      <c r="J5" s="22" t="str">
        <f>_xlfn.DISPIMG("ID_19FF421E4ADD4C65A6CB3E4FC996C84A",1)</f>
        <v>=DISPIMG("ID_19FF421E4ADD4C65A6CB3E4FC996C84A",1)</v>
      </c>
    </row>
    <row r="6" ht="55" customHeight="1" spans="1:9">
      <c r="A6" s="5">
        <v>4</v>
      </c>
      <c r="B6" s="6" t="s">
        <v>20</v>
      </c>
      <c r="C6" s="6" t="s">
        <v>21</v>
      </c>
      <c r="D6" s="7">
        <v>60</v>
      </c>
      <c r="E6" s="7" t="s">
        <v>18</v>
      </c>
      <c r="F6" s="8" t="str">
        <f t="shared" si="0"/>
        <v>60套</v>
      </c>
      <c r="G6" s="9" t="s">
        <v>19</v>
      </c>
      <c r="H6" s="9">
        <f t="shared" si="1"/>
        <v>24000</v>
      </c>
      <c r="I6" t="str">
        <f>_xlfn.DISPIMG("ID_843881692FE0445DA84338DBC318DEBE",1)</f>
        <v>=DISPIMG("ID_843881692FE0445DA84338DBC318DEBE",1)</v>
      </c>
    </row>
    <row r="7" ht="48" customHeight="1" spans="1:9">
      <c r="A7" s="5">
        <v>5</v>
      </c>
      <c r="B7" s="6" t="s">
        <v>22</v>
      </c>
      <c r="C7" s="6" t="s">
        <v>23</v>
      </c>
      <c r="D7" s="7">
        <v>4</v>
      </c>
      <c r="E7" s="7" t="s">
        <v>24</v>
      </c>
      <c r="F7" s="8" t="str">
        <f t="shared" si="0"/>
        <v>4面</v>
      </c>
      <c r="G7" s="9" t="s">
        <v>25</v>
      </c>
      <c r="H7" s="9">
        <f t="shared" si="1"/>
        <v>720</v>
      </c>
      <c r="I7" t="str">
        <f>_xlfn.DISPIMG("ID_3F29AE6FFCB0462897417AC743100687",1)</f>
        <v>=DISPIMG("ID_3F29AE6FFCB0462897417AC743100687",1)</v>
      </c>
    </row>
    <row r="8" customFormat="1" ht="42" customHeight="1" spans="1:9">
      <c r="A8" s="5">
        <v>6</v>
      </c>
      <c r="B8" s="6" t="s">
        <v>26</v>
      </c>
      <c r="C8" s="6" t="s">
        <v>27</v>
      </c>
      <c r="D8" s="7">
        <v>2</v>
      </c>
      <c r="E8" s="7" t="s">
        <v>24</v>
      </c>
      <c r="F8" s="8" t="str">
        <f t="shared" si="0"/>
        <v>2面</v>
      </c>
      <c r="G8" s="9" t="s">
        <v>28</v>
      </c>
      <c r="H8" s="9">
        <f t="shared" si="1"/>
        <v>200</v>
      </c>
      <c r="I8" t="str">
        <f>_xlfn.DISPIMG("ID_9BF5F1F0762345CB997D0A423270BAB2",1)</f>
        <v>=DISPIMG("ID_9BF5F1F0762345CB997D0A423270BAB2",1)</v>
      </c>
    </row>
    <row r="9" ht="47.25" spans="1:10">
      <c r="A9" s="5">
        <v>7</v>
      </c>
      <c r="B9" s="6" t="s">
        <v>29</v>
      </c>
      <c r="C9" s="6" t="s">
        <v>30</v>
      </c>
      <c r="D9" s="7">
        <v>20</v>
      </c>
      <c r="E9" s="7" t="s">
        <v>18</v>
      </c>
      <c r="F9" s="8" t="str">
        <f t="shared" si="0"/>
        <v>20套</v>
      </c>
      <c r="G9" s="9" t="s">
        <v>31</v>
      </c>
      <c r="H9" s="9">
        <f t="shared" si="1"/>
        <v>18000</v>
      </c>
      <c r="I9" t="str">
        <f>_xlfn.DISPIMG("ID_1E32BA6E1CEE4D71A630A6FD80D97A6F",1)</f>
        <v>=DISPIMG("ID_1E32BA6E1CEE4D71A630A6FD80D97A6F",1)</v>
      </c>
      <c r="J9" t="str">
        <f>_xlfn.DISPIMG("ID_DC931B64920849F7BFBD28373C0B619C",1)</f>
        <v>=DISPIMG("ID_DC931B64920849F7BFBD28373C0B619C",1)</v>
      </c>
    </row>
    <row r="10" ht="44.25" spans="1:9">
      <c r="A10" s="5">
        <v>8</v>
      </c>
      <c r="B10" s="10" t="s">
        <v>32</v>
      </c>
      <c r="C10" s="6" t="s">
        <v>33</v>
      </c>
      <c r="D10" s="7">
        <v>30</v>
      </c>
      <c r="E10" s="7" t="s">
        <v>34</v>
      </c>
      <c r="F10" s="8" t="str">
        <f t="shared" si="0"/>
        <v>30对</v>
      </c>
      <c r="G10" s="9" t="s">
        <v>35</v>
      </c>
      <c r="H10" s="9">
        <f t="shared" si="1"/>
        <v>4500</v>
      </c>
      <c r="I10" t="str">
        <f>_xlfn.DISPIMG("ID_80B959E17C6246B9BBC0226E6E072689",1)</f>
        <v>=DISPIMG("ID_80B959E17C6246B9BBC0226E6E072689",1)</v>
      </c>
    </row>
    <row r="11" ht="33" customHeight="1" spans="1:8">
      <c r="A11" s="5">
        <v>9</v>
      </c>
      <c r="B11" s="11" t="s">
        <v>36</v>
      </c>
      <c r="C11" s="6" t="s">
        <v>37</v>
      </c>
      <c r="D11" s="7">
        <v>1</v>
      </c>
      <c r="E11" s="7" t="s">
        <v>38</v>
      </c>
      <c r="F11" s="8" t="str">
        <f t="shared" si="0"/>
        <v>1卷</v>
      </c>
      <c r="G11" s="9" t="s">
        <v>19</v>
      </c>
      <c r="H11" s="9">
        <f t="shared" si="1"/>
        <v>400</v>
      </c>
    </row>
    <row r="12" ht="44.25" spans="1:9">
      <c r="A12" s="5">
        <v>10</v>
      </c>
      <c r="B12" s="11" t="s">
        <v>39</v>
      </c>
      <c r="C12" s="6" t="s">
        <v>40</v>
      </c>
      <c r="D12" s="7">
        <v>100</v>
      </c>
      <c r="E12" s="7" t="s">
        <v>34</v>
      </c>
      <c r="F12" s="8" t="str">
        <f t="shared" si="0"/>
        <v>100对</v>
      </c>
      <c r="G12" s="9" t="s">
        <v>41</v>
      </c>
      <c r="H12" s="9">
        <f t="shared" si="1"/>
        <v>1000</v>
      </c>
      <c r="I12" t="str">
        <f>_xlfn.DISPIMG("ID_B6EF5736FA4F46FA9827E5E76C6C03DA",1)</f>
        <v>=DISPIMG("ID_B6EF5736FA4F46FA9827E5E76C6C03DA",1)</v>
      </c>
    </row>
    <row r="13" ht="29" customHeight="1" spans="1:9">
      <c r="A13" s="5">
        <v>11</v>
      </c>
      <c r="B13" s="11" t="s">
        <v>42</v>
      </c>
      <c r="C13" s="6" t="s">
        <v>43</v>
      </c>
      <c r="D13" s="7">
        <v>60</v>
      </c>
      <c r="E13" s="7" t="s">
        <v>34</v>
      </c>
      <c r="F13" s="8" t="str">
        <f t="shared" si="0"/>
        <v>60对</v>
      </c>
      <c r="G13" s="9" t="s">
        <v>12</v>
      </c>
      <c r="H13" s="9">
        <f t="shared" si="1"/>
        <v>1800</v>
      </c>
      <c r="I13" t="str">
        <f>_xlfn.DISPIMG("ID_D9A04C41CC4C42E0B0ACE1C28DE0F15E",1)</f>
        <v>=DISPIMG("ID_D9A04C41CC4C42E0B0ACE1C28DE0F15E",1)</v>
      </c>
    </row>
    <row r="14" ht="26" customHeight="1" spans="1:8">
      <c r="A14" s="5">
        <v>12</v>
      </c>
      <c r="B14" s="11" t="s">
        <v>44</v>
      </c>
      <c r="C14" s="6" t="s">
        <v>45</v>
      </c>
      <c r="D14" s="7">
        <v>300</v>
      </c>
      <c r="E14" s="7" t="s">
        <v>46</v>
      </c>
      <c r="F14" s="8" t="str">
        <f t="shared" si="0"/>
        <v>300双</v>
      </c>
      <c r="G14" s="9" t="s">
        <v>47</v>
      </c>
      <c r="H14" s="9">
        <f t="shared" si="1"/>
        <v>900</v>
      </c>
    </row>
    <row r="15" ht="44.25" spans="1:9">
      <c r="A15" s="5">
        <v>13</v>
      </c>
      <c r="B15" s="11" t="s">
        <v>48</v>
      </c>
      <c r="C15" s="6" t="s">
        <v>49</v>
      </c>
      <c r="D15" s="7">
        <v>152</v>
      </c>
      <c r="E15" s="7" t="s">
        <v>46</v>
      </c>
      <c r="F15" s="8" t="str">
        <f t="shared" si="0"/>
        <v>152双</v>
      </c>
      <c r="G15" s="9" t="s">
        <v>50</v>
      </c>
      <c r="H15" s="9">
        <f t="shared" si="1"/>
        <v>3040</v>
      </c>
      <c r="I15" t="str">
        <f>_xlfn.DISPIMG("ID_2D6C245D44DC46489BC896CDB7C808A6",1)</f>
        <v>=DISPIMG("ID_2D6C245D44DC46489BC896CDB7C808A6",1)</v>
      </c>
    </row>
    <row r="16" ht="66.95" spans="1:9">
      <c r="A16" s="5">
        <v>14</v>
      </c>
      <c r="B16" s="11" t="s">
        <v>51</v>
      </c>
      <c r="C16" s="6" t="s">
        <v>52</v>
      </c>
      <c r="D16" s="12">
        <v>50</v>
      </c>
      <c r="E16" s="13" t="s">
        <v>46</v>
      </c>
      <c r="F16" s="8" t="str">
        <f t="shared" ref="F16:F30" si="2">D16&amp;E16</f>
        <v>50双</v>
      </c>
      <c r="G16" s="9">
        <v>18</v>
      </c>
      <c r="H16" s="9">
        <f t="shared" si="1"/>
        <v>900</v>
      </c>
      <c r="I16" s="23" t="str">
        <f>_xlfn.DISPIMG("ID_543A5F83BDC940888341FC0FE018DD26",1)</f>
        <v>=DISPIMG("ID_543A5F83BDC940888341FC0FE018DD26",1)</v>
      </c>
    </row>
    <row r="17" ht="93.6" spans="1:9">
      <c r="A17" s="5">
        <v>15</v>
      </c>
      <c r="B17" s="11" t="s">
        <v>53</v>
      </c>
      <c r="C17" s="11" t="s">
        <v>54</v>
      </c>
      <c r="D17" s="12">
        <v>50</v>
      </c>
      <c r="E17" s="13" t="s">
        <v>46</v>
      </c>
      <c r="F17" s="8" t="str">
        <f t="shared" si="2"/>
        <v>50双</v>
      </c>
      <c r="G17" s="9">
        <v>85</v>
      </c>
      <c r="H17" s="9">
        <f t="shared" si="1"/>
        <v>4250</v>
      </c>
      <c r="I17" s="23" t="str">
        <f>_xlfn.DISPIMG("ID_2238E046F62A4843B407694B4D7286E6",1)</f>
        <v>=DISPIMG("ID_2238E046F62A4843B407694B4D7286E6",1)</v>
      </c>
    </row>
    <row r="18" ht="45" customHeight="1" spans="1:9">
      <c r="A18" s="5">
        <v>16</v>
      </c>
      <c r="B18" s="11" t="s">
        <v>55</v>
      </c>
      <c r="C18" s="11" t="s">
        <v>56</v>
      </c>
      <c r="D18" s="12">
        <v>50</v>
      </c>
      <c r="E18" s="13" t="s">
        <v>46</v>
      </c>
      <c r="F18" s="8" t="str">
        <f t="shared" si="2"/>
        <v>50双</v>
      </c>
      <c r="G18" s="9">
        <v>25</v>
      </c>
      <c r="H18" s="9">
        <f t="shared" si="1"/>
        <v>1250</v>
      </c>
      <c r="I18" s="23" t="str">
        <f>_xlfn.DISPIMG("ID_4B4F3B5EE8DA4C03840AD16024A0F771",1)</f>
        <v>=DISPIMG("ID_4B4F3B5EE8DA4C03840AD16024A0F771",1)</v>
      </c>
    </row>
    <row r="19" ht="104" customHeight="1" spans="1:9">
      <c r="A19" s="5">
        <v>17</v>
      </c>
      <c r="B19" s="11" t="s">
        <v>57</v>
      </c>
      <c r="C19" s="11" t="s">
        <v>58</v>
      </c>
      <c r="D19" s="12">
        <v>40</v>
      </c>
      <c r="E19" s="13" t="s">
        <v>18</v>
      </c>
      <c r="F19" s="8" t="str">
        <f t="shared" si="2"/>
        <v>40套</v>
      </c>
      <c r="G19" s="9">
        <v>286</v>
      </c>
      <c r="H19" s="9">
        <f t="shared" si="1"/>
        <v>11440</v>
      </c>
      <c r="I19" s="23" t="str">
        <f>_xlfn.DISPIMG("ID_1BEF62093339470A97AB362FACD2C8C0",1)</f>
        <v>=DISPIMG("ID_1BEF62093339470A97AB362FACD2C8C0",1)</v>
      </c>
    </row>
    <row r="20" ht="69.95" spans="1:9">
      <c r="A20" s="5">
        <v>18</v>
      </c>
      <c r="B20" s="11" t="s">
        <v>59</v>
      </c>
      <c r="C20" s="11" t="s">
        <v>60</v>
      </c>
      <c r="D20" s="12">
        <v>10</v>
      </c>
      <c r="E20" s="13" t="s">
        <v>18</v>
      </c>
      <c r="F20" s="8" t="str">
        <f t="shared" si="2"/>
        <v>10套</v>
      </c>
      <c r="G20" s="9">
        <v>278</v>
      </c>
      <c r="H20" s="9">
        <f t="shared" si="1"/>
        <v>2780</v>
      </c>
      <c r="I20" t="str">
        <f>_xlfn.DISPIMG("ID_E1C0D7FC77BB406B96E3765ED4FF348B",1)</f>
        <v>=DISPIMG("ID_E1C0D7FC77BB406B96E3765ED4FF348B",1)</v>
      </c>
    </row>
    <row r="21" ht="60" customHeight="1" spans="1:9">
      <c r="A21" s="5">
        <v>19</v>
      </c>
      <c r="B21" s="11" t="s">
        <v>61</v>
      </c>
      <c r="C21" s="11" t="s">
        <v>62</v>
      </c>
      <c r="D21" s="12">
        <v>50</v>
      </c>
      <c r="E21" s="13" t="s">
        <v>46</v>
      </c>
      <c r="F21" s="8" t="str">
        <f t="shared" si="2"/>
        <v>50双</v>
      </c>
      <c r="G21" s="9">
        <v>18</v>
      </c>
      <c r="H21" s="9">
        <f t="shared" si="1"/>
        <v>900</v>
      </c>
      <c r="I21" s="23" t="str">
        <f>_xlfn.DISPIMG("ID_EBDFE8CAEACE44D4A4C45165B6AA1C64",1)</f>
        <v>=DISPIMG("ID_EBDFE8CAEACE44D4A4C45165B6AA1C64",1)</v>
      </c>
    </row>
    <row r="22" ht="96.6" spans="1:9">
      <c r="A22" s="5">
        <v>20</v>
      </c>
      <c r="B22" s="11" t="s">
        <v>63</v>
      </c>
      <c r="C22" s="11" t="s">
        <v>64</v>
      </c>
      <c r="D22" s="12">
        <v>24</v>
      </c>
      <c r="E22" s="13" t="s">
        <v>18</v>
      </c>
      <c r="F22" s="8" t="str">
        <f t="shared" si="2"/>
        <v>24套</v>
      </c>
      <c r="G22" s="9">
        <v>260</v>
      </c>
      <c r="H22" s="9">
        <f t="shared" si="1"/>
        <v>6240</v>
      </c>
      <c r="I22" s="23" t="str">
        <f>_xlfn.DISPIMG("ID_47C8581CAD0546C4B52F2903851A67DA",1)</f>
        <v>=DISPIMG("ID_47C8581CAD0546C4B52F2903851A67DA",1)</v>
      </c>
    </row>
    <row r="23" ht="74" spans="1:9">
      <c r="A23" s="5">
        <v>21</v>
      </c>
      <c r="B23" s="11" t="s">
        <v>65</v>
      </c>
      <c r="C23" s="11" t="s">
        <v>66</v>
      </c>
      <c r="D23" s="12">
        <v>24</v>
      </c>
      <c r="E23" s="13" t="s">
        <v>18</v>
      </c>
      <c r="F23" s="8" t="str">
        <f t="shared" si="2"/>
        <v>24套</v>
      </c>
      <c r="G23" s="9">
        <v>290</v>
      </c>
      <c r="H23" s="9">
        <f t="shared" si="1"/>
        <v>6960</v>
      </c>
      <c r="I23" s="23" t="str">
        <f>_xlfn.DISPIMG("ID_35C402D4E3984F7991CDDF7E3AEBBA58",1)</f>
        <v>=DISPIMG("ID_35C402D4E3984F7991CDDF7E3AEBBA58",1)</v>
      </c>
    </row>
    <row r="24" ht="65" customHeight="1" spans="1:9">
      <c r="A24" s="5">
        <v>22</v>
      </c>
      <c r="B24" s="11" t="s">
        <v>67</v>
      </c>
      <c r="C24" s="11" t="s">
        <v>68</v>
      </c>
      <c r="D24" s="12">
        <v>6</v>
      </c>
      <c r="E24" s="13" t="s">
        <v>18</v>
      </c>
      <c r="F24" s="8" t="str">
        <f t="shared" si="2"/>
        <v>6套</v>
      </c>
      <c r="G24" s="9">
        <v>290</v>
      </c>
      <c r="H24" s="9">
        <f t="shared" si="1"/>
        <v>1740</v>
      </c>
      <c r="I24" s="23" t="str">
        <f>_xlfn.DISPIMG("ID_35C402D4E3984F7991CDDF7E3AEBBA58",1)</f>
        <v>=DISPIMG("ID_35C402D4E3984F7991CDDF7E3AEBBA58",1)</v>
      </c>
    </row>
    <row r="25" ht="103" customHeight="1" spans="1:9">
      <c r="A25" s="5">
        <v>23</v>
      </c>
      <c r="B25" s="11" t="s">
        <v>69</v>
      </c>
      <c r="C25" s="11" t="s">
        <v>70</v>
      </c>
      <c r="D25" s="12">
        <v>24</v>
      </c>
      <c r="E25" s="13" t="s">
        <v>18</v>
      </c>
      <c r="F25" s="8" t="str">
        <f t="shared" si="2"/>
        <v>24套</v>
      </c>
      <c r="G25" s="9">
        <v>180</v>
      </c>
      <c r="H25" s="9">
        <f t="shared" si="1"/>
        <v>4320</v>
      </c>
      <c r="I25" s="23" t="str">
        <f>_xlfn.DISPIMG("ID_CC1F9C6758F840DEA750CD5BE24F19C6",1)</f>
        <v>=DISPIMG("ID_CC1F9C6758F840DEA750CD5BE24F19C6",1)</v>
      </c>
    </row>
    <row r="26" ht="39" customHeight="1" spans="1:9">
      <c r="A26" s="5">
        <v>24</v>
      </c>
      <c r="B26" s="11" t="s">
        <v>71</v>
      </c>
      <c r="C26" s="11" t="s">
        <v>72</v>
      </c>
      <c r="D26" s="12">
        <v>30</v>
      </c>
      <c r="E26" s="13" t="s">
        <v>73</v>
      </c>
      <c r="F26" s="8" t="str">
        <f t="shared" si="2"/>
        <v>30个</v>
      </c>
      <c r="G26" s="9" t="s">
        <v>74</v>
      </c>
      <c r="H26" s="9">
        <f t="shared" si="1"/>
        <v>3450</v>
      </c>
      <c r="I26" s="23" t="str">
        <f>_xlfn.DISPIMG("ID_BE21BEFE9E0F452CA95E077AF6B859B7",1)</f>
        <v>=DISPIMG("ID_BE21BEFE9E0F452CA95E077AF6B859B7",1)</v>
      </c>
    </row>
    <row r="27" ht="69" spans="1:10">
      <c r="A27" s="5">
        <v>25</v>
      </c>
      <c r="B27" s="11" t="s">
        <v>75</v>
      </c>
      <c r="C27" s="11" t="s">
        <v>76</v>
      </c>
      <c r="D27" s="14">
        <v>80</v>
      </c>
      <c r="E27" s="15" t="s">
        <v>77</v>
      </c>
      <c r="F27" s="8" t="str">
        <f t="shared" si="2"/>
        <v>80把</v>
      </c>
      <c r="G27" s="9">
        <v>25</v>
      </c>
      <c r="H27" s="9">
        <f t="shared" si="1"/>
        <v>2000</v>
      </c>
      <c r="I27" s="14" t="str">
        <f>_xlfn.DISPIMG("ID_6B627C4603D448879D64F372B872D050",1)</f>
        <v>=DISPIMG("ID_6B627C4603D448879D64F372B872D050",1)</v>
      </c>
      <c r="J27" t="str">
        <f>_xlfn.DISPIMG("ID_6A0DCAECD5DD4D62A560C9330CBE40B1",1)</f>
        <v>=DISPIMG("ID_6A0DCAECD5DD4D62A560C9330CBE40B1",1)</v>
      </c>
    </row>
    <row r="28" ht="38" customHeight="1" spans="1:9">
      <c r="A28" s="5">
        <v>26</v>
      </c>
      <c r="B28" s="11" t="s">
        <v>78</v>
      </c>
      <c r="C28" s="11" t="s">
        <v>79</v>
      </c>
      <c r="D28" s="14">
        <v>100</v>
      </c>
      <c r="E28" s="15" t="s">
        <v>15</v>
      </c>
      <c r="F28" s="8" t="str">
        <f t="shared" si="2"/>
        <v>100条</v>
      </c>
      <c r="G28" s="9">
        <v>45</v>
      </c>
      <c r="H28" s="9">
        <f t="shared" si="1"/>
        <v>4500</v>
      </c>
      <c r="I28" s="14" t="str">
        <f>_xlfn.DISPIMG("ID_F71EB633AB8E4D0681C5E19F31C8EF55",1)</f>
        <v>=DISPIMG("ID_F71EB633AB8E4D0681C5E19F31C8EF55",1)</v>
      </c>
    </row>
    <row r="29" ht="35" customHeight="1" spans="1:9">
      <c r="A29" s="10">
        <v>27</v>
      </c>
      <c r="B29" s="10" t="s">
        <v>80</v>
      </c>
      <c r="C29" s="10" t="s">
        <v>81</v>
      </c>
      <c r="D29" s="10">
        <v>60</v>
      </c>
      <c r="E29" s="10" t="s">
        <v>73</v>
      </c>
      <c r="F29" s="8" t="str">
        <f t="shared" si="2"/>
        <v>60个</v>
      </c>
      <c r="G29" s="9" t="s">
        <v>82</v>
      </c>
      <c r="H29" s="9">
        <f t="shared" si="1"/>
        <v>27600</v>
      </c>
      <c r="I29" s="24" t="str">
        <f>_xlfn.DISPIMG("ID_94109FB5C9394D64B07BEA43AAC89CA3",1)</f>
        <v>=DISPIMG("ID_94109FB5C9394D64B07BEA43AAC89CA3",1)</v>
      </c>
    </row>
    <row r="30" ht="35" customHeight="1" spans="1:9">
      <c r="A30" s="10">
        <v>28</v>
      </c>
      <c r="B30" s="10" t="s">
        <v>83</v>
      </c>
      <c r="C30" s="10" t="s">
        <v>84</v>
      </c>
      <c r="D30" s="10">
        <v>60</v>
      </c>
      <c r="E30" s="10" t="s">
        <v>18</v>
      </c>
      <c r="F30" s="8" t="str">
        <f t="shared" si="2"/>
        <v>60套</v>
      </c>
      <c r="G30" s="9" t="s">
        <v>35</v>
      </c>
      <c r="H30" s="9">
        <f t="shared" si="1"/>
        <v>9000</v>
      </c>
      <c r="I30" t="str">
        <f>_xlfn.DISPIMG("ID_01E40230996A43F4B24E962432CF1426",1)</f>
        <v>=DISPIMG("ID_01E40230996A43F4B24E962432CF1426",1)</v>
      </c>
    </row>
    <row r="31" ht="15" customHeight="1" spans="6:8">
      <c r="F31" s="16"/>
      <c r="G31" s="17"/>
      <c r="H31" s="18"/>
    </row>
    <row r="32" ht="43" customHeight="1" spans="6:8">
      <c r="F32" s="19"/>
      <c r="G32" s="20" t="s">
        <v>85</v>
      </c>
      <c r="H32" s="21" t="str">
        <f>SUM(H3:H30)&amp;"元"</f>
        <v>144120元</v>
      </c>
    </row>
  </sheetData>
  <mergeCells count="2">
    <mergeCell ref="A1:H1"/>
    <mergeCell ref="J5:J6"/>
  </mergeCells>
  <pageMargins left="0.700694444444445" right="0.700694444444445" top="0.751388888888889" bottom="0.751388888888889" header="0.298611111111111" footer="0.298611111111111"/>
  <pageSetup paperSize="9" scale="7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Sirius</dc:creator>
  <cp:lastModifiedBy>86130</cp:lastModifiedBy>
  <dcterms:created xsi:type="dcterms:W3CDTF">2015-06-05T18:19:00Z</dcterms:created>
  <dcterms:modified xsi:type="dcterms:W3CDTF">2025-04-01T08:56:50Z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ECC08B98B9B241D0B898B58FB759C919_13</vt:lpwstr>
  </property>
  <property fmtid="{D5CDD505-2E9C-101B-9397-08002B2CF9AE}" pid="3" name="KSOProductBuildVer">
    <vt:lpwstr>2052-12.1.0.19770</vt:lpwstr>
  </property>
</Properties>
</file>