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052" windowHeight="8655"/>
  </bookViews>
  <sheets>
    <sheet name="清单" sheetId="2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D74AF9CC6D446CBA5BE9720181B2B4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83780" y="22751415"/>
          <a:ext cx="1169670" cy="10617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B70221BEEDEC4266A4603F4650829CF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19010" y="23884890"/>
          <a:ext cx="1477645" cy="924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4FF35AF4C2EE4F28830388011AA41E4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319010" y="25027890"/>
          <a:ext cx="1423670" cy="12915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C37704C46871429C989C07FDE8845A2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319010" y="1888490"/>
          <a:ext cx="1391285" cy="1400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F2B538077E564C8A81E5ACB903525ED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19010" y="935990"/>
          <a:ext cx="1433195" cy="1448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DE18710A5B7B42BDAB239F6BC9847A2E" descr="微信图片_2024122517100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25995" y="2846070"/>
          <a:ext cx="6081395" cy="6096000"/>
        </a:xfrm>
        <a:prstGeom prst="rect">
          <a:avLst/>
        </a:prstGeom>
      </xdr:spPr>
    </xdr:pic>
  </etc:cellImage>
  <etc:cellImage>
    <xdr:pic>
      <xdr:nvPicPr>
        <xdr:cNvPr id="9" name="ID_0D96D089C0BF45B78F0DBE4DA7FDEB9D" descr="微信图片_202412251712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325995" y="3798570"/>
          <a:ext cx="6081395" cy="6096000"/>
        </a:xfrm>
        <a:prstGeom prst="rect">
          <a:avLst/>
        </a:prstGeom>
      </xdr:spPr>
    </xdr:pic>
  </etc:cellImage>
  <etc:cellImage>
    <xdr:pic>
      <xdr:nvPicPr>
        <xdr:cNvPr id="10" name="ID_4FBBA16436B04297B46E97BA19C6487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319010" y="4745990"/>
          <a:ext cx="1362075" cy="1327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A005277A51094E3FA2466D40ECF832A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319010" y="5673725"/>
          <a:ext cx="1191895" cy="11550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B50BF212FCE0459390610A3E91A02E5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19010" y="6596380"/>
          <a:ext cx="1344295" cy="11233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4C3746EC4877464DB4C52ECA60A3A07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319010" y="7392035"/>
          <a:ext cx="1210945" cy="12725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01F8D1C3A2DD4448A29B3CB7D0918A39" descr="毕加索钢笔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325995" y="8349615"/>
          <a:ext cx="6081395" cy="6096000"/>
        </a:xfrm>
        <a:prstGeom prst="rect">
          <a:avLst/>
        </a:prstGeom>
      </xdr:spPr>
    </xdr:pic>
  </etc:cellImage>
  <etc:cellImage>
    <xdr:pic>
      <xdr:nvPicPr>
        <xdr:cNvPr id="16" name="ID_3F7A39057B734ECFB927EB1270B7DFBA" descr="墨水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325995" y="9302115"/>
          <a:ext cx="6081395" cy="6096635"/>
        </a:xfrm>
        <a:prstGeom prst="rect">
          <a:avLst/>
        </a:prstGeom>
      </xdr:spPr>
    </xdr:pic>
  </etc:cellImage>
  <etc:cellImage>
    <xdr:pic>
      <xdr:nvPicPr>
        <xdr:cNvPr id="17" name="ID_28DBF52732E7486386F0B842D35E274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319010" y="10249535"/>
          <a:ext cx="1400810" cy="13550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14093FCC76374F93822B2BD220375E2F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319010" y="11170920"/>
          <a:ext cx="1350645" cy="1330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AF1D6E3DEE1B4BAABB05CFDA05AA97E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19010" y="12171045"/>
          <a:ext cx="1156970" cy="11201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6DA2D0B86CD0459B9DB9D37F6F5E8C2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19010" y="13093065"/>
          <a:ext cx="1323975" cy="1282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B406C3A3AC994E1E96140F212C2B483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19010" y="14015720"/>
          <a:ext cx="1390650" cy="13519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A9C66A8486724D1DA1D89368A56C8FF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319010" y="14941550"/>
          <a:ext cx="1371600" cy="12115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0753F77AF3DB46DFAF1C80DC70CF209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319010" y="15782925"/>
          <a:ext cx="1442720" cy="1301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F600B0120B614F548D7B97438F82597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319010" y="16642080"/>
          <a:ext cx="1442720" cy="1301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DFAD208B70F44FDF97DBA5A12D137E3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319010" y="17501235"/>
          <a:ext cx="1457960" cy="1235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5E952652261D4F9CBDBB84703EA639C3" descr="橡皮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325995" y="18310860"/>
          <a:ext cx="6081395" cy="6097905"/>
        </a:xfrm>
        <a:prstGeom prst="rect">
          <a:avLst/>
        </a:prstGeom>
      </xdr:spPr>
    </xdr:pic>
  </etc:cellImage>
  <etc:cellImage>
    <xdr:pic>
      <xdr:nvPicPr>
        <xdr:cNvPr id="27" name="ID_AF420492636A449CA4B90C7861ED73F7" descr="涂改液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325995" y="19265265"/>
          <a:ext cx="6081395" cy="6096000"/>
        </a:xfrm>
        <a:prstGeom prst="rect">
          <a:avLst/>
        </a:prstGeom>
      </xdr:spPr>
    </xdr:pic>
  </etc:cellImage>
  <etc:cellImage>
    <xdr:pic>
      <xdr:nvPicPr>
        <xdr:cNvPr id="28" name="ID_DB04A19CB83D474BBF5954ED220DEBD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319010" y="20212685"/>
          <a:ext cx="1200785" cy="11830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BDF33744980F49BFBA56840B3137719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319010" y="21150580"/>
          <a:ext cx="1229360" cy="12071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256852AA75E7413BA151DAAF4F9492EB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319010" y="22085300"/>
          <a:ext cx="1266825" cy="12865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CCF8070749B14958BF4A11F65EA90FC0" descr="固体胶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325995" y="23042880"/>
          <a:ext cx="6081395" cy="6096000"/>
        </a:xfrm>
        <a:prstGeom prst="rect">
          <a:avLst/>
        </a:prstGeom>
      </xdr:spPr>
    </xdr:pic>
  </etc:cellImage>
  <etc:cellImage>
    <xdr:pic>
      <xdr:nvPicPr>
        <xdr:cNvPr id="32" name="ID_A767F36FE7A9415EAFB585D791A1493D" descr="液体胶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325995" y="23995380"/>
          <a:ext cx="6081395" cy="8129905"/>
        </a:xfrm>
        <a:prstGeom prst="rect">
          <a:avLst/>
        </a:prstGeom>
      </xdr:spPr>
    </xdr:pic>
  </etc:cellImage>
  <etc:cellImage>
    <xdr:pic>
      <xdr:nvPicPr>
        <xdr:cNvPr id="33" name="ID_A0DEE512514E4EBDAC0A9564F891C291" descr="订书机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325995" y="24947880"/>
          <a:ext cx="6081395" cy="6096000"/>
        </a:xfrm>
        <a:prstGeom prst="rect">
          <a:avLst/>
        </a:prstGeom>
      </xdr:spPr>
    </xdr:pic>
  </etc:cellImage>
  <etc:cellImage>
    <xdr:pic>
      <xdr:nvPicPr>
        <xdr:cNvPr id="34" name="ID_AA145B81EAEE4B1792459EF21061333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319010" y="25895300"/>
          <a:ext cx="1303020" cy="13119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19B908FE55A64E7CADA77976E42220C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319010" y="26847800"/>
          <a:ext cx="1190625" cy="9613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DFE8EA09C1D84B82B9C5FD880D539583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319010" y="27616785"/>
          <a:ext cx="1238885" cy="10591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9C423F02C70C40CCAE24D080FA91B494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319010" y="28430855"/>
          <a:ext cx="1452245" cy="12344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9830368186EF423D9495113F7DDFE9A4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7319010" y="29240480"/>
          <a:ext cx="1367790" cy="13023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96A9DE3F1C4346909E4EEA1A241561D5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319010" y="30147260"/>
          <a:ext cx="1343660" cy="1305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8B088F5DFAA44687936C1BB2B052EF9C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319010" y="31072455"/>
          <a:ext cx="1219200" cy="1225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EC2CCDA310274709A3C9D485D587510C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319010" y="32024955"/>
          <a:ext cx="1409700" cy="14497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2769448CFF584717B3F042992E0D8ABD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319010" y="32977455"/>
          <a:ext cx="1442720" cy="1422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81636B91F4D24710B9CD551C68952D51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7319010" y="33915985"/>
          <a:ext cx="1419225" cy="14338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129B6E00D57E4CD59A22F2033DA1D6B8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7319010" y="34868485"/>
          <a:ext cx="1201420" cy="14338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A577751B2BE34580B595CC49328CAFBA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7319010" y="35820985"/>
          <a:ext cx="1266825" cy="12973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31863D61D9014E81A9D50DB5F001A79B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7319010" y="36773485"/>
          <a:ext cx="1099185" cy="1321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BCD3BE79B42E453BA53AD58DDD127131" descr="起钉器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7325995" y="38527990"/>
          <a:ext cx="6081395" cy="6102350"/>
        </a:xfrm>
        <a:prstGeom prst="rect">
          <a:avLst/>
        </a:prstGeom>
      </xdr:spPr>
    </xdr:pic>
  </etc:cellImage>
  <etc:cellImage>
    <xdr:pic>
      <xdr:nvPicPr>
        <xdr:cNvPr id="48" name="ID_7106AB2A5C9A4CEBA86F2F976C02D990" descr="大便利贴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7325995" y="39112190"/>
          <a:ext cx="6081395" cy="6099175"/>
        </a:xfrm>
        <a:prstGeom prst="rect">
          <a:avLst/>
        </a:prstGeom>
      </xdr:spPr>
    </xdr:pic>
  </etc:cellImage>
  <etc:cellImage>
    <xdr:pic>
      <xdr:nvPicPr>
        <xdr:cNvPr id="49" name="ID_1D236D6B7B204B4D8A82D95363DFF7CE" descr="小便利贴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7325995" y="39648765"/>
          <a:ext cx="6081395" cy="6096000"/>
        </a:xfrm>
        <a:prstGeom prst="rect">
          <a:avLst/>
        </a:prstGeom>
      </xdr:spPr>
    </xdr:pic>
  </etc:cellImage>
  <etc:cellImage>
    <xdr:pic>
      <xdr:nvPicPr>
        <xdr:cNvPr id="50" name="ID_DADECDF2871540108434BD160390D01E" descr="铁皮夹子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7325995" y="43611165"/>
          <a:ext cx="6081395" cy="6105525"/>
        </a:xfrm>
        <a:prstGeom prst="rect">
          <a:avLst/>
        </a:prstGeom>
      </xdr:spPr>
    </xdr:pic>
  </etc:cellImage>
  <etc:cellImage>
    <xdr:pic>
      <xdr:nvPicPr>
        <xdr:cNvPr id="51" name="ID_773D9BED5A0340AD93E383D1767DA8CE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7319010" y="44558585"/>
          <a:ext cx="1066800" cy="10547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8AB8806AE13648498BB7B260879D17AC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7319010" y="45500290"/>
          <a:ext cx="1352550" cy="13087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604B0C68F7354F29A98D43EF02F6D18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7319010" y="46421675"/>
          <a:ext cx="1352550" cy="13087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A58E1E3333FE49AE80643D28FD67A602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7319010" y="47343060"/>
          <a:ext cx="1537970" cy="13252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8E2E086187B24CAD828D10C3B917BFE3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7319010" y="48163480"/>
          <a:ext cx="1376045" cy="1368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F612BABA64724FBF9AD8A9B6D4C6D062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7319010" y="49110265"/>
          <a:ext cx="1562100" cy="16071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C95BC37ED97D402786DDA5D3DDE6163B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7319010" y="50062765"/>
          <a:ext cx="1333500" cy="1352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524AF7A3CF7846459A78BB5111963ADB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7319010" y="51015265"/>
          <a:ext cx="1467485" cy="13709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E651092F486C4887BAEEF67AC6A3D246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7319010" y="51485165"/>
          <a:ext cx="1619250" cy="11214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B997811482F042468BC40EC23960D1C6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7319010" y="51955065"/>
          <a:ext cx="1609090" cy="14579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602DAC8C62C9413FA0D5D332B48E6439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7319010" y="52221765"/>
          <a:ext cx="1651000" cy="1050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E856A7138C75461B96FBDF95DADAD4A7" descr="扫把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7325995" y="54737635"/>
          <a:ext cx="6081395" cy="6099175"/>
        </a:xfrm>
        <a:prstGeom prst="rect">
          <a:avLst/>
        </a:prstGeom>
      </xdr:spPr>
    </xdr:pic>
  </etc:cellImage>
  <etc:cellImage>
    <xdr:pic>
      <xdr:nvPicPr>
        <xdr:cNvPr id="65" name="ID_AA36F0AAA63F4588A293D518C8ECB562" descr="大拖把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7325995" y="55690135"/>
          <a:ext cx="6081395" cy="6099175"/>
        </a:xfrm>
        <a:prstGeom prst="rect">
          <a:avLst/>
        </a:prstGeom>
      </xdr:spPr>
    </xdr:pic>
  </etc:cellImage>
  <etc:cellImage>
    <xdr:pic>
      <xdr:nvPicPr>
        <xdr:cNvPr id="67" name="ID_C8DED40D9F2A46B9A687D7F7769128E0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7319010" y="57590055"/>
          <a:ext cx="1210310" cy="876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54CA1B4458C345B9A1A0B6ADDB4A29DF" descr="打印机连接线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7325995" y="60189745"/>
          <a:ext cx="6081395" cy="6105525"/>
        </a:xfrm>
        <a:prstGeom prst="rect">
          <a:avLst/>
        </a:prstGeom>
      </xdr:spPr>
    </xdr:pic>
  </etc:cellImage>
  <etc:cellImage>
    <xdr:pic>
      <xdr:nvPicPr>
        <xdr:cNvPr id="71" name="ID_33A66EB12D9349E4A29988E2A93760FC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7319010" y="61137165"/>
          <a:ext cx="1264920" cy="12852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2" name="ID_88F6401626CE4ED0869CD227C88D72A3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7319010" y="62089665"/>
          <a:ext cx="1509395" cy="14916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3" name="ID_EF5271AD6B5F46FA8BCF373CAA94DC9E" descr="笔记本电脑包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7325995" y="63032640"/>
          <a:ext cx="6081395" cy="6114415"/>
        </a:xfrm>
        <a:prstGeom prst="rect">
          <a:avLst/>
        </a:prstGeom>
      </xdr:spPr>
    </xdr:pic>
  </etc:cellImage>
  <etc:cellImage>
    <xdr:pic>
      <xdr:nvPicPr>
        <xdr:cNvPr id="74" name="ID_D04B1E18819F4DD78FD08D6C53055C66" descr="8位插线板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7325995" y="63987680"/>
          <a:ext cx="6081395" cy="6115050"/>
        </a:xfrm>
        <a:prstGeom prst="rect">
          <a:avLst/>
        </a:prstGeom>
      </xdr:spPr>
    </xdr:pic>
  </etc:cellImage>
  <etc:cellImage>
    <xdr:pic>
      <xdr:nvPicPr>
        <xdr:cNvPr id="75" name="ID_921209EBFBE2438EBDF80BC6D8FBC2EF" descr="4位插线板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7325995" y="64940180"/>
          <a:ext cx="6081395" cy="6115050"/>
        </a:xfrm>
        <a:prstGeom prst="rect">
          <a:avLst/>
        </a:prstGeom>
      </xdr:spPr>
    </xdr:pic>
  </etc:cellImage>
  <etc:cellImage>
    <xdr:pic>
      <xdr:nvPicPr>
        <xdr:cNvPr id="76" name="ID_933DCD80BE64417B94C83648E3881D86" descr="纸杯子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7325995" y="65892680"/>
          <a:ext cx="6081395" cy="6118225"/>
        </a:xfrm>
        <a:prstGeom prst="rect">
          <a:avLst/>
        </a:prstGeom>
      </xdr:spPr>
    </xdr:pic>
  </etc:cellImage>
  <etc:cellImage>
    <xdr:pic>
      <xdr:nvPicPr>
        <xdr:cNvPr id="77" name="ID_F32692E7ECFF4E58BDF3693CB28B4841" descr="笔记本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7325995" y="66845180"/>
          <a:ext cx="6081395" cy="6118225"/>
        </a:xfrm>
        <a:prstGeom prst="rect">
          <a:avLst/>
        </a:prstGeom>
      </xdr:spPr>
    </xdr:pic>
  </etc:cellImage>
  <etc:cellImage>
    <xdr:pic>
      <xdr:nvPicPr>
        <xdr:cNvPr id="78" name="ID_27CD02F9DA6D4D3F8AF93B4A47032145" descr="收纳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7325995" y="67440810"/>
          <a:ext cx="6081395" cy="6121400"/>
        </a:xfrm>
        <a:prstGeom prst="rect">
          <a:avLst/>
        </a:prstGeom>
      </xdr:spPr>
    </xdr:pic>
  </etc:cellImage>
  <etc:cellImage>
    <xdr:pic>
      <xdr:nvPicPr>
        <xdr:cNvPr id="79" name="ID_107B4CE6DBF84E26B963602C5A0CED12" descr="贴纸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7325995" y="68037710"/>
          <a:ext cx="6081395" cy="6122670"/>
        </a:xfrm>
        <a:prstGeom prst="rect">
          <a:avLst/>
        </a:prstGeom>
      </xdr:spPr>
    </xdr:pic>
  </etc:cellImage>
  <etc:cellImage>
    <xdr:pic>
      <xdr:nvPicPr>
        <xdr:cNvPr id="80" name="ID_629271CBC76147B78B553CBEFCC82BCF" descr="标签纸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7325995" y="68991480"/>
          <a:ext cx="6081395" cy="6124575"/>
        </a:xfrm>
        <a:prstGeom prst="rect">
          <a:avLst/>
        </a:prstGeom>
      </xdr:spPr>
    </xdr:pic>
  </etc:cellImage>
  <etc:cellImage>
    <xdr:pic>
      <xdr:nvPicPr>
        <xdr:cNvPr id="81" name="ID_2768F7C4C48B4EDA9FEFA41927EDE1C1" descr="垫板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7325995" y="70839330"/>
          <a:ext cx="6081395" cy="6130925"/>
        </a:xfrm>
        <a:prstGeom prst="rect">
          <a:avLst/>
        </a:prstGeom>
      </xdr:spPr>
    </xdr:pic>
  </etc:cellImage>
  <etc:cellImage>
    <xdr:pic>
      <xdr:nvPicPr>
        <xdr:cNvPr id="82" name="ID_864AC75BAB1E47E6BBD28D0683F7F19E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7319010" y="71927085"/>
          <a:ext cx="1210310" cy="876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3" name="ID_76B6A74AB4EB467FB4B17D756B22E5B6" descr="帆布袋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7325995" y="72474455"/>
          <a:ext cx="3801110" cy="3835400"/>
        </a:xfrm>
        <a:prstGeom prst="rect">
          <a:avLst/>
        </a:prstGeom>
      </xdr:spPr>
    </xdr:pic>
  </etc:cellImage>
  <etc:cellImage>
    <xdr:pic>
      <xdr:nvPicPr>
        <xdr:cNvPr id="84" name="ID_0C69C3EA7FA24935AAD950FBE0BF8E3D" descr="小风琴包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7325995" y="73020555"/>
          <a:ext cx="3801110" cy="3835400"/>
        </a:xfrm>
        <a:prstGeom prst="rect">
          <a:avLst/>
        </a:prstGeom>
      </xdr:spPr>
    </xdr:pic>
  </etc:cellImage>
  <etc:cellImage>
    <xdr:pic>
      <xdr:nvPicPr>
        <xdr:cNvPr id="85" name="ID_253CB0DD85FF46109933D330F153E86E" descr="大风琴包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7325995" y="73566655"/>
          <a:ext cx="3801110" cy="3835400"/>
        </a:xfrm>
        <a:prstGeom prst="rect">
          <a:avLst/>
        </a:prstGeom>
      </xdr:spPr>
    </xdr:pic>
  </etc:cellImage>
  <etc:cellImage>
    <xdr:pic>
      <xdr:nvPicPr>
        <xdr:cNvPr id="86" name="ID_D5CB29FB27C64BC58E27F0A558D6BF42" descr="插页透明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7325995" y="74112755"/>
          <a:ext cx="6081395" cy="6118225"/>
        </a:xfrm>
        <a:prstGeom prst="rect">
          <a:avLst/>
        </a:prstGeom>
      </xdr:spPr>
    </xdr:pic>
  </etc:cellImage>
  <etc:cellImage>
    <xdr:pic>
      <xdr:nvPicPr>
        <xdr:cNvPr id="5" name="ID_F3B7DAD5CE1A476FA560C022C0939AB9" descr="立式插座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7325995" y="75544680"/>
          <a:ext cx="6085205" cy="6108700"/>
        </a:xfrm>
        <a:prstGeom prst="rect">
          <a:avLst/>
        </a:prstGeom>
      </xdr:spPr>
    </xdr:pic>
  </etc:cellImage>
  <etc:cellImage>
    <xdr:pic>
      <xdr:nvPicPr>
        <xdr:cNvPr id="87" name="ID_CF32BDB033234264B0C8AE972891990B" descr="lajid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6515100" y="55469155"/>
          <a:ext cx="6083935" cy="6099810"/>
        </a:xfrm>
        <a:prstGeom prst="rect">
          <a:avLst/>
        </a:prstGeom>
      </xdr:spPr>
    </xdr:pic>
  </etc:cellImage>
  <etc:cellImage>
    <xdr:pic>
      <xdr:nvPicPr>
        <xdr:cNvPr id="88" name="ID_4A825DFC6ED844C091000D0044CCC219" descr="bbb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6515100" y="79531210"/>
          <a:ext cx="6083935" cy="6108700"/>
        </a:xfrm>
        <a:prstGeom prst="rect">
          <a:avLst/>
        </a:prstGeom>
      </xdr:spPr>
    </xdr:pic>
  </etc:cellImage>
  <etc:cellImage>
    <xdr:pic>
      <xdr:nvPicPr>
        <xdr:cNvPr id="63" name="ID_31F993882F0841D692E80E7758DF30BC" descr="1111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6515100" y="59536965"/>
          <a:ext cx="6083935" cy="6102350"/>
        </a:xfrm>
        <a:prstGeom prst="rect">
          <a:avLst/>
        </a:prstGeom>
      </xdr:spPr>
    </xdr:pic>
  </etc:cellImage>
  <etc:cellImage>
    <xdr:pic>
      <xdr:nvPicPr>
        <xdr:cNvPr id="89" name="ID_8196A5F2618046688D20670CC0BEE7E8" descr="微信图片_20250114110345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6515100" y="80300830"/>
          <a:ext cx="6083935" cy="6108700"/>
        </a:xfrm>
        <a:prstGeom prst="rect">
          <a:avLst/>
        </a:prstGeom>
      </xdr:spPr>
    </xdr:pic>
  </etc:cellImage>
  <etc:cellImage>
    <xdr:pic>
      <xdr:nvPicPr>
        <xdr:cNvPr id="66" name="ID_0F65909C066D4940AE3F5874E1C4B7FC" descr="参数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6515100" y="79754730"/>
          <a:ext cx="4032885" cy="10074275"/>
        </a:xfrm>
        <a:prstGeom prst="rect">
          <a:avLst/>
        </a:prstGeom>
      </xdr:spPr>
    </xdr:pic>
  </etc:cellImage>
  <etc:cellImage>
    <xdr:pic>
      <xdr:nvPicPr>
        <xdr:cNvPr id="90" name="ID_24B557EEE932499D8ACE79B3155ECF11" descr="zhuangdingji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6515100" y="80300830"/>
          <a:ext cx="6083935" cy="6111875"/>
        </a:xfrm>
        <a:prstGeom prst="rect">
          <a:avLst/>
        </a:prstGeom>
      </xdr:spPr>
    </xdr:pic>
  </etc:cellImage>
  <etc:cellImage>
    <xdr:pic>
      <xdr:nvPicPr>
        <xdr:cNvPr id="91" name="ID_182708BA81B0423DB44BB94B016B8FDD" descr="机油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6515100" y="54767480"/>
          <a:ext cx="6083935" cy="6111240"/>
        </a:xfrm>
        <a:prstGeom prst="rect">
          <a:avLst/>
        </a:prstGeom>
      </xdr:spPr>
    </xdr:pic>
  </etc:cellImage>
  <etc:cellImage>
    <xdr:pic>
      <xdr:nvPicPr>
        <xdr:cNvPr id="93" name="ID_C44A346E97174793BB3D58F99122627D" descr="微信图片_20250218100545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6515100" y="77570330"/>
          <a:ext cx="6083935" cy="6127750"/>
        </a:xfrm>
        <a:prstGeom prst="rect">
          <a:avLst/>
        </a:prstGeom>
      </xdr:spPr>
    </xdr:pic>
  </etc:cellImage>
  <etc:cellImage>
    <xdr:pic>
      <xdr:nvPicPr>
        <xdr:cNvPr id="94" name="ID_9AAA501634C2427186C4987EF1DFC71D" descr="微信图片_20250218100808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6515100" y="78662530"/>
          <a:ext cx="6083935" cy="6121400"/>
        </a:xfrm>
        <a:prstGeom prst="rect">
          <a:avLst/>
        </a:prstGeom>
      </xdr:spPr>
    </xdr:pic>
  </etc:cellImage>
  <etc:cellImage>
    <xdr:pic>
      <xdr:nvPicPr>
        <xdr:cNvPr id="15" name="ID_F732B924B62E4F4C984DAC3BC458D4DF" descr="微信图片_20250304115422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6515100" y="77600810"/>
          <a:ext cx="6083935" cy="610298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<sst xmlns="http://schemas.openxmlformats.org/spreadsheetml/2006/main" count="281" uniqueCount="188">
  <si>
    <t>办公用品清单</t>
  </si>
  <si>
    <t>序号</t>
  </si>
  <si>
    <t>名称</t>
  </si>
  <si>
    <t>参数及规格</t>
  </si>
  <si>
    <t>单位</t>
  </si>
  <si>
    <t>总数量</t>
  </si>
  <si>
    <t>单价</t>
  </si>
  <si>
    <t>总价</t>
  </si>
  <si>
    <t>中性笔</t>
  </si>
  <si>
    <t>品牌：宝克大鲸鱼 品名：中性笔;型号：PC1848；1.0mm 12支\盒</t>
  </si>
  <si>
    <t>盒</t>
  </si>
  <si>
    <t>品牌：宝克大鲸鱼 品名：中性笔;型号：cp978；0.5mm 12支\盒</t>
  </si>
  <si>
    <t>红色中性笔</t>
  </si>
  <si>
    <t>品牌：小米 品名：中性笔;；0.5mm   红色 10支\盒</t>
  </si>
  <si>
    <t>走珠笔</t>
  </si>
  <si>
    <t>品牌：点石品名：走珠笔;；0.5mm   黑色 12支\盒 型号： DS-904大容量走珠笔</t>
  </si>
  <si>
    <t>品牌：得力 品名：台笔；型号：6791；</t>
  </si>
  <si>
    <t>支</t>
  </si>
  <si>
    <t>铅笔</t>
  </si>
  <si>
    <t>品牌：得力 品名：铅笔；规格：2B；经典绿干 包装：12支/盒；
材质：优质木材，石墨铅芯；</t>
  </si>
  <si>
    <t>记号笔</t>
  </si>
  <si>
    <t>品牌：得力 型号 33187 混色粗头（混色装）    12支/盒</t>
  </si>
  <si>
    <t>卷笔刀</t>
  </si>
  <si>
    <t>品牌：得力 手摇卷笔刀  型号：71171</t>
  </si>
  <si>
    <t>个</t>
  </si>
  <si>
    <t>钢笔</t>
  </si>
  <si>
    <t>品牌：毕加索 916纯黑0.5mm</t>
  </si>
  <si>
    <t>黑色墨水</t>
  </si>
  <si>
    <t>品牌：英雄  50毫升高级非碳素墨水英雄 204</t>
  </si>
  <si>
    <t>瓶</t>
  </si>
  <si>
    <t>美工刀</t>
  </si>
  <si>
    <t>品牌：得力 品名：美工刀；型号：2044；
18mm美工刀-防滑</t>
  </si>
  <si>
    <t>把</t>
  </si>
  <si>
    <t>美工刀片</t>
  </si>
  <si>
    <t xml:space="preserve">品牌：得力 品名：美工刀片；型号：78000；
规格：8刀头 18mm；包装：10片/盒；
</t>
  </si>
  <si>
    <t>尺子（得力）</t>
  </si>
  <si>
    <t>品名：直尺； 规格：50cm；材质:PS。</t>
  </si>
  <si>
    <t>品名：直尺； 规格：40cm；    材质:PS。</t>
  </si>
  <si>
    <t>品名：直尺； 规格：30cm；   材质:PS。</t>
  </si>
  <si>
    <t>品名：钢尺； 材质：不锈钢；          规格：30cm；</t>
  </si>
  <si>
    <t>品名：钢尺； 材质：不锈钢；          规格：50cm；</t>
  </si>
  <si>
    <t>品名：钢尺； 材质：不锈钢；          规格：100cm*30mm</t>
  </si>
  <si>
    <t>品名：卷尺； 材质：不锈钢；          规格：5米</t>
  </si>
  <si>
    <t>橡皮（齐心）</t>
  </si>
  <si>
    <t>品名：4B考试橡皮；（42*17*10）45块/盒 型号：7536；</t>
  </si>
  <si>
    <t>涂改液（齐心）</t>
  </si>
  <si>
    <t>品名：修正液；型号：EB504 3瓶/盒，18ml/瓶</t>
  </si>
  <si>
    <t>剪刀（得力）</t>
  </si>
  <si>
    <t>规格：140mm 得力6005黑色</t>
  </si>
  <si>
    <t>名称：剪刀型号：77790
规格：175mm</t>
  </si>
  <si>
    <t>品名：铆管剪刀；6寸大号
财务凭证装订机热熔铆管专用</t>
  </si>
  <si>
    <t>固体胶（得力）</t>
  </si>
  <si>
    <t>品名：固体胶；型号：7123；
净重：36g；包装：12支/盒；
材质：PVP</t>
  </si>
  <si>
    <t>液体胶（得力）</t>
  </si>
  <si>
    <t>品名：液体胶；型号：7302s；
净重：50ml；包装：24支/盒；
材质：PVAL</t>
  </si>
  <si>
    <t>订书机（得力）</t>
  </si>
  <si>
    <t>品名：订书机；型号：0414S；黑/白/蓝 旋转式订书机 140*60*62mm
书钉种类24/6-26-6-24/8  装订数量1000</t>
  </si>
  <si>
    <t>品名：加厚订书机；型号：0290；
产品尺寸：288*78*173mm规格:23/6-23/13；</t>
  </si>
  <si>
    <t>订书针（得力）</t>
  </si>
  <si>
    <t>品名：订书针；24/6；装订能力：25张/80g；包装：1000枚/盒;
材质：精致钢材，淬火工艺；</t>
  </si>
  <si>
    <t>回形针（得力）</t>
  </si>
  <si>
    <t>品名：镀镍回形针；型号：no.0037；规格：3#；包装数量：200枚/盒；</t>
  </si>
  <si>
    <t>大头针（得力）</t>
  </si>
  <si>
    <t>品名：镀镍大头针；型号：no.0037；包装：100g/盒；</t>
  </si>
  <si>
    <t>印泥盒（得力）</t>
  </si>
  <si>
    <t>品名：快干印台；型号：DL-9868；颜色：红，油性；规格：φ70mm；</t>
  </si>
  <si>
    <t>红印油（得力）</t>
  </si>
  <si>
    <t>品名：快干印油；型号：DL9874；颜色：红/黑；净含量：40ml；材质：树脂、有机溶剂，油性；</t>
  </si>
  <si>
    <t xml:space="preserve">品名：光敏印油；
颜色：红；净含量：10ml；（科室公章用）
</t>
  </si>
  <si>
    <t>胶带（得力）</t>
  </si>
  <si>
    <t>品名：透明胶带；型号：30369；规格：60mm*100y*15mm</t>
  </si>
  <si>
    <t>卷</t>
  </si>
  <si>
    <t>品名：海绵胶带；型号：30412；规格：24mm*5y*2.5mm；12卷/桶</t>
  </si>
  <si>
    <t>桶</t>
  </si>
  <si>
    <t>品名：纳米胶；型号：33601；规格：30mm*3m</t>
  </si>
  <si>
    <t>品名：双面胶带；型30402；
规格：18mm*10y(9.1m);
16卷/桶</t>
  </si>
  <si>
    <t>品名：透明胶带；型号：30015；规格：12mm*30y  12卷/桶</t>
  </si>
  <si>
    <t>纸质档案袋（得力）</t>
  </si>
  <si>
    <t xml:space="preserve">品名：牛皮纸档案袋；尺寸：A4
牛皮纸材质：150g  封口：1个，绕线扣，铝质铆钉固定；
</t>
  </si>
  <si>
    <t>透明文件袋</t>
  </si>
  <si>
    <t>品牌：得力 A4</t>
  </si>
  <si>
    <t>起钉器</t>
  </si>
  <si>
    <t>得力弧形起钉器
混色0232</t>
  </si>
  <si>
    <t>便利贴（得力）</t>
  </si>
  <si>
    <t xml:space="preserve">400页4色 得力简约便签纸BT251；76*76mm
</t>
  </si>
  <si>
    <t>包</t>
  </si>
  <si>
    <t xml:space="preserve">400页4色 分条便利贴66307；76*19mm
</t>
  </si>
  <si>
    <t>燕尾夹
（得力）</t>
  </si>
  <si>
    <t xml:space="preserve">品名：长尾票夹；规格：12个/盒  颜色：四色；开口尺寸：50mm； </t>
  </si>
  <si>
    <t xml:space="preserve">品名：黑色长尾票夹；颜色：黑色；规格：32mm； 筒装数量：24只；   </t>
  </si>
  <si>
    <t xml:space="preserve">品名：彩色长尾票夹；颜色：四色；规格：15mm；数量：60只；          </t>
  </si>
  <si>
    <t>铁皮夹子（得力）</t>
  </si>
  <si>
    <t>品名：黑色金属夹；尺寸：145mm，约可夹400张 4只/包</t>
  </si>
  <si>
    <t>抽杆夹（得力）</t>
  </si>
  <si>
    <t>品名：加厚抽杆夹；
颜色：白；抽杆厚度：1.5cm，A4.封皮材质：PP材质；</t>
  </si>
  <si>
    <t>品名：加厚抽杆夹；
颜色：白；抽杆厚度：2cm，A4.封皮材质：PP材质；</t>
  </si>
  <si>
    <t>品名：加厚抽杆夹；
颜色：白；抽杆厚度：2.5cm，A4.封皮材质：PP材质；</t>
  </si>
  <si>
    <t>南孚电池</t>
  </si>
  <si>
    <t>7号南孚电池：1.5伏碱性电池</t>
  </si>
  <si>
    <t>粒</t>
  </si>
  <si>
    <t>电池</t>
  </si>
  <si>
    <t>纽扣电池：松下cr2032  5粒装</t>
  </si>
  <si>
    <t>板</t>
  </si>
  <si>
    <t xml:space="preserve">5号南孚电池：1.5伏碱性电池 </t>
  </si>
  <si>
    <t>南孚电池：23A12V碱性电池   5粒装</t>
  </si>
  <si>
    <t>银行日记账本（得力）</t>
  </si>
  <si>
    <t>16K银行日记账本  横版</t>
  </si>
  <si>
    <t>本</t>
  </si>
  <si>
    <t>支票领用本（得力）</t>
  </si>
  <si>
    <t>208mm*107mm，50页/本，5本/包</t>
  </si>
  <si>
    <t>现金日记账本（得力）</t>
  </si>
  <si>
    <t>16k现金日记账本</t>
  </si>
  <si>
    <t>邮票</t>
  </si>
  <si>
    <t>正规邮局发售面值5元</t>
  </si>
  <si>
    <t>枚</t>
  </si>
  <si>
    <t>信封</t>
  </si>
  <si>
    <t xml:space="preserve">（机要信封）180g牛皮纸 C4机要信封带密级和编号，克重不低于180g </t>
  </si>
  <si>
    <t>缝纫机油</t>
  </si>
  <si>
    <t>品牌：秉优 50ml缝纫机等工具润滑油</t>
  </si>
  <si>
    <t>办公垃圾袋</t>
  </si>
  <si>
    <t>固成手提垃圾袋特厚1.5丝 32*60 600只</t>
  </si>
  <si>
    <t>办公室扫把簸箕组合</t>
  </si>
  <si>
    <t>艺姿扫把套装</t>
  </si>
  <si>
    <t>套</t>
  </si>
  <si>
    <t>大拖把</t>
  </si>
  <si>
    <t>喜润家平板拖把大号90cm</t>
  </si>
  <si>
    <t>小拖把</t>
  </si>
  <si>
    <t>布条式（科力邦）</t>
  </si>
  <si>
    <t>凭证盒（得力）</t>
  </si>
  <si>
    <t>A4横版 31*22*5cm      10个/包，单封口 国产无酸纸 680克 规格：31*22*4</t>
  </si>
  <si>
    <t>档案盒（得力）</t>
  </si>
  <si>
    <t>蓝色，背宽5.5cm，壁厚≥1mm</t>
  </si>
  <si>
    <t>蓝色，背宽7.5cm,壁厚≥1mm</t>
  </si>
  <si>
    <t>打印机连接线</t>
  </si>
  <si>
    <t>山泽 品名：USB双口打印机共享器专用数据线5米（带磁头）</t>
  </si>
  <si>
    <t>根</t>
  </si>
  <si>
    <t>装订锥子</t>
  </si>
  <si>
    <t>品牌 道顿 品名：财务装订勾针；
规格：木制把手 12.7cm*5.5cm</t>
  </si>
  <si>
    <t>空心钻刀</t>
  </si>
  <si>
    <t>得力财务装订机3880空心钻刀，打孔直径：6mm,打孔深度：50mm</t>
  </si>
  <si>
    <t>笔记本电脑专用背包</t>
  </si>
  <si>
    <t xml:space="preserve">品牌 得力 防泼水面料、加宽加厚海绵肩带、15.6寸电脑 型号5590B </t>
  </si>
  <si>
    <t>公牛插线板</t>
  </si>
  <si>
    <t>8位总控开关GN-B3440 5米</t>
  </si>
  <si>
    <t>4位总控开关GN-B3440 5米</t>
  </si>
  <si>
    <t>纸杯</t>
  </si>
  <si>
    <t>Sodolike尚岛230ml 100只装</t>
  </si>
  <si>
    <t>笔记本</t>
  </si>
  <si>
    <t>得力BP149
233*178mm黑色</t>
  </si>
  <si>
    <t>文件收纳盒置物架（得力）</t>
  </si>
  <si>
    <t>加厚文件夹框子
四栏带笔筒 得力9848</t>
  </si>
  <si>
    <t>不干胶标签贴纸（得力）</t>
  </si>
  <si>
    <t>24*55mm/60枚自粘式标签贴纸</t>
  </si>
  <si>
    <t>张</t>
  </si>
  <si>
    <t>精臣通信线缆网线标签纸（精臣）</t>
  </si>
  <si>
    <t>红色38*25 270张</t>
  </si>
  <si>
    <t>蓝色38*25 270张</t>
  </si>
  <si>
    <t xml:space="preserve"> 黄色38*25 270张</t>
  </si>
  <si>
    <t>绿色38*25 270张</t>
  </si>
  <si>
    <t>支票垫板</t>
  </si>
  <si>
    <t>品牌：得力 型号 A4 无铁皮夹</t>
  </si>
  <si>
    <t>品牌：得力 型号 A5无铁皮夹</t>
  </si>
  <si>
    <t>凭条盒</t>
  </si>
  <si>
    <t xml:space="preserve">品牌：金蝶财会 25cm*12cm*16cm </t>
  </si>
  <si>
    <t>A4文件袋</t>
  </si>
  <si>
    <t>品牌：得力 型号63755 A4帆布防水</t>
  </si>
  <si>
    <t>风琴包小号</t>
  </si>
  <si>
    <t>品牌：得力 型号A5</t>
  </si>
  <si>
    <t>风琴包-手提式</t>
  </si>
  <si>
    <t>品牌：得力 PM102棕色A4</t>
  </si>
  <si>
    <t>A4文件夹插页透明资料夹（得力）</t>
  </si>
  <si>
    <t>30页</t>
  </si>
  <si>
    <t>40页</t>
  </si>
  <si>
    <t>60页</t>
  </si>
  <si>
    <t>品牌 晨光 110mm*220mm牛皮纸AGW98237</t>
  </si>
  <si>
    <t>立式公牛插线板</t>
  </si>
  <si>
    <t>12位总控 1.6米 2C2A</t>
  </si>
  <si>
    <t>钢笔橡皮擦</t>
  </si>
  <si>
    <t>得力 全磨砂 66mm*14mm 3块/盒</t>
  </si>
  <si>
    <t>手提包</t>
  </si>
  <si>
    <t>品牌：稻草人，高29.5*厚6.5*下宽39cm；材质：牛皮革，重量1100g</t>
  </si>
  <si>
    <t>相机</t>
  </si>
  <si>
    <t xml:space="preserve">佳能EOS R6 MarkⅡ24-105 标准镜头套装（套装包含1.EOS R6MarkⅡ机身 2.电池充电器LC-E6E 3.锂电池LP-E6NH 4.相机背带 5.相机包 6.镜头RF24-105mm F4-7.1 IS STM </t>
  </si>
  <si>
    <t>铆管装订机</t>
  </si>
  <si>
    <t>得力GB666 500页电动打孔热熔</t>
  </si>
  <si>
    <t>录音笔</t>
  </si>
  <si>
    <t>飞利浦VTR9100离线安全版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</si>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</sst>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_);[Red]\(0.0\)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20"/>
      <name val="宋体"/>
      <charset val="134"/>
    </font>
    <font>
      <b/>
      <sz val="11"/>
      <name val="黑体"/>
      <charset val="134"/>
    </font>
    <font>
      <b/>
      <sz val="11"/>
      <name val="宋体"/>
      <charset val="134"/>
      <scheme val="major"/>
    </font>
    <font>
      <sz val="11"/>
      <name val="黑体"/>
      <charset val="134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sz val="11"/>
      <name val="宋体"/>
      <charset val="134"/>
    </font>
    <font>
      <sz val="11"/>
      <name val="宋体"/>
      <charset val="134"/>
      <scheme val="major"/>
    </font>
    <font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11" applyNumberFormat="0" applyAlignment="0" applyProtection="0">
      <alignment vertical="center"/>
    </xf>
    <xf numFmtId="0" fontId="21" fillId="5" borderId="12" applyNumberFormat="0" applyAlignment="0" applyProtection="0">
      <alignment vertical="center"/>
    </xf>
    <xf numFmtId="0" fontId="22" fillId="5" borderId="11" applyNumberFormat="0" applyAlignment="0" applyProtection="0">
      <alignment vertical="center"/>
    </xf>
    <xf numFmtId="0" fontId="23" fillId="6" borderId="13" applyNumberFormat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2" fillId="0" borderId="0"/>
  </cellStyleXfs>
  <cellXfs count="5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3" fillId="2" borderId="0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>
      <alignment vertical="center"/>
    </xf>
    <xf numFmtId="176" fontId="2" fillId="2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76" fontId="2" fillId="2" borderId="3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176" fontId="2" fillId="2" borderId="1" xfId="51" applyNumberFormat="1" applyFont="1" applyFill="1" applyBorder="1" applyAlignment="1">
      <alignment horizontal="center" vertical="center" wrapText="1"/>
    </xf>
    <xf numFmtId="176" fontId="2" fillId="0" borderId="1" xfId="51" applyNumberFormat="1" applyFont="1" applyFill="1" applyBorder="1" applyAlignment="1">
      <alignment horizontal="center" vertical="center" wrapText="1"/>
    </xf>
    <xf numFmtId="176" fontId="7" fillId="0" borderId="1" xfId="51" applyNumberFormat="1" applyFont="1" applyFill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2" fillId="2" borderId="2" xfId="51" applyNumberFormat="1" applyFont="1" applyFill="1" applyBorder="1" applyAlignment="1">
      <alignment horizontal="center" vertical="center" wrapText="1"/>
    </xf>
    <xf numFmtId="176" fontId="2" fillId="2" borderId="4" xfId="51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top" wrapText="1"/>
    </xf>
    <xf numFmtId="176" fontId="2" fillId="2" borderId="3" xfId="51" applyNumberFormat="1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176" fontId="2" fillId="2" borderId="4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176" fontId="7" fillId="0" borderId="5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176" fontId="10" fillId="0" borderId="5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>
      <alignment vertical="center"/>
    </xf>
    <xf numFmtId="176" fontId="2" fillId="0" borderId="3" xfId="51" applyNumberFormat="1" applyFont="1" applyFill="1" applyBorder="1" applyAlignment="1">
      <alignment horizontal="center" vertical="center" wrapText="1"/>
    </xf>
    <xf numFmtId="176" fontId="2" fillId="0" borderId="6" xfId="51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6" xfId="49"/>
    <cellStyle name="常规 58" xfId="50"/>
    <cellStyle name="常规 71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3" Type="http://schemas.openxmlformats.org/officeDocument/2006/relationships/image" Target="media/image83.jpeg"/><Relationship Id="rId82" Type="http://schemas.openxmlformats.org/officeDocument/2006/relationships/image" Target="media/image82.jpeg"/><Relationship Id="rId81" Type="http://schemas.openxmlformats.org/officeDocument/2006/relationships/image" Target="media/image81.jpeg"/><Relationship Id="rId80" Type="http://schemas.openxmlformats.org/officeDocument/2006/relationships/image" Target="media/image80.jpeg"/><Relationship Id="rId8" Type="http://schemas.openxmlformats.org/officeDocument/2006/relationships/image" Target="media/image8.png"/><Relationship Id="rId79" Type="http://schemas.openxmlformats.org/officeDocument/2006/relationships/image" Target="media/image79.jpeg"/><Relationship Id="rId78" Type="http://schemas.openxmlformats.org/officeDocument/2006/relationships/image" Target="media/image78.jpeg"/><Relationship Id="rId77" Type="http://schemas.openxmlformats.org/officeDocument/2006/relationships/image" Target="media/image77.jpeg"/><Relationship Id="rId76" Type="http://schemas.openxmlformats.org/officeDocument/2006/relationships/image" Target="media/image76.jpeg"/><Relationship Id="rId75" Type="http://schemas.openxmlformats.org/officeDocument/2006/relationships/image" Target="media/image75.jpeg"/><Relationship Id="rId74" Type="http://schemas.openxmlformats.org/officeDocument/2006/relationships/image" Target="media/image74.jpeg"/><Relationship Id="rId73" Type="http://schemas.openxmlformats.org/officeDocument/2006/relationships/image" Target="media/image73.jpeg"/><Relationship Id="rId72" Type="http://schemas.openxmlformats.org/officeDocument/2006/relationships/image" Target="media/image72.jpeg"/><Relationship Id="rId71" Type="http://schemas.openxmlformats.org/officeDocument/2006/relationships/image" Target="media/image71.jpeg"/><Relationship Id="rId70" Type="http://schemas.openxmlformats.org/officeDocument/2006/relationships/image" Target="media/image70.jpeg"/><Relationship Id="rId7" Type="http://schemas.openxmlformats.org/officeDocument/2006/relationships/image" Target="media/image7.jpeg"/><Relationship Id="rId69" Type="http://schemas.openxmlformats.org/officeDocument/2006/relationships/image" Target="media/image69.jpeg"/><Relationship Id="rId68" Type="http://schemas.openxmlformats.org/officeDocument/2006/relationships/image" Target="media/image68.jpeg"/><Relationship Id="rId67" Type="http://schemas.openxmlformats.org/officeDocument/2006/relationships/image" Target="media/image67.jpeg"/><Relationship Id="rId66" Type="http://schemas.openxmlformats.org/officeDocument/2006/relationships/image" Target="media/image66.jpeg"/><Relationship Id="rId65" Type="http://schemas.openxmlformats.org/officeDocument/2006/relationships/image" Target="media/image65.jpeg"/><Relationship Id="rId64" Type="http://schemas.openxmlformats.org/officeDocument/2006/relationships/image" Target="media/image64.jpeg"/><Relationship Id="rId63" Type="http://schemas.openxmlformats.org/officeDocument/2006/relationships/image" Target="media/image63.jpeg"/><Relationship Id="rId62" Type="http://schemas.openxmlformats.org/officeDocument/2006/relationships/image" Target="media/image62.jpeg"/><Relationship Id="rId61" Type="http://schemas.openxmlformats.org/officeDocument/2006/relationships/image" Target="media/image61.jpeg"/><Relationship Id="rId60" Type="http://schemas.openxmlformats.org/officeDocument/2006/relationships/image" Target="media/image60.jpeg"/><Relationship Id="rId6" Type="http://schemas.openxmlformats.org/officeDocument/2006/relationships/image" Target="media/image6.jpeg"/><Relationship Id="rId59" Type="http://schemas.openxmlformats.org/officeDocument/2006/relationships/image" Target="media/image59.png"/><Relationship Id="rId58" Type="http://schemas.openxmlformats.org/officeDocument/2006/relationships/image" Target="media/image58.png"/><Relationship Id="rId57" Type="http://schemas.openxmlformats.org/officeDocument/2006/relationships/image" Target="media/image57.jpeg"/><Relationship Id="rId56" Type="http://schemas.openxmlformats.org/officeDocument/2006/relationships/image" Target="media/image56.png"/><Relationship Id="rId55" Type="http://schemas.openxmlformats.org/officeDocument/2006/relationships/image" Target="media/image55.jpeg"/><Relationship Id="rId54" Type="http://schemas.openxmlformats.org/officeDocument/2006/relationships/image" Target="media/image54.jpeg"/><Relationship Id="rId53" Type="http://schemas.openxmlformats.org/officeDocument/2006/relationships/image" Target="media/image53.png"/><Relationship Id="rId52" Type="http://schemas.openxmlformats.org/officeDocument/2006/relationships/image" Target="media/image52.png"/><Relationship Id="rId51" Type="http://schemas.openxmlformats.org/officeDocument/2006/relationships/image" Target="media/image51.png"/><Relationship Id="rId50" Type="http://schemas.openxmlformats.org/officeDocument/2006/relationships/image" Target="media/image50.png"/><Relationship Id="rId5" Type="http://schemas.openxmlformats.org/officeDocument/2006/relationships/image" Target="media/image5.png"/><Relationship Id="rId49" Type="http://schemas.openxmlformats.org/officeDocument/2006/relationships/image" Target="media/image49.png"/><Relationship Id="rId48" Type="http://schemas.openxmlformats.org/officeDocument/2006/relationships/image" Target="media/image48.png"/><Relationship Id="rId47" Type="http://schemas.openxmlformats.org/officeDocument/2006/relationships/image" Target="media/image47.png"/><Relationship Id="rId46" Type="http://schemas.openxmlformats.org/officeDocument/2006/relationships/image" Target="media/image46.png"/><Relationship Id="rId45" Type="http://schemas.openxmlformats.org/officeDocument/2006/relationships/image" Target="media/image45.png"/><Relationship Id="rId44" Type="http://schemas.openxmlformats.org/officeDocument/2006/relationships/image" Target="media/image44.png"/><Relationship Id="rId43" Type="http://schemas.openxmlformats.org/officeDocument/2006/relationships/image" Target="media/image43.jpeg"/><Relationship Id="rId42" Type="http://schemas.openxmlformats.org/officeDocument/2006/relationships/image" Target="media/image42.jpeg"/><Relationship Id="rId41" Type="http://schemas.openxmlformats.org/officeDocument/2006/relationships/image" Target="media/image41.jpeg"/><Relationship Id="rId40" Type="http://schemas.openxmlformats.org/officeDocument/2006/relationships/image" Target="media/image40.jpeg"/><Relationship Id="rId4" Type="http://schemas.openxmlformats.org/officeDocument/2006/relationships/image" Target="media/image4.png"/><Relationship Id="rId39" Type="http://schemas.openxmlformats.org/officeDocument/2006/relationships/image" Target="media/image39.png"/><Relationship Id="rId38" Type="http://schemas.openxmlformats.org/officeDocument/2006/relationships/image" Target="media/image38.png"/><Relationship Id="rId37" Type="http://schemas.openxmlformats.org/officeDocument/2006/relationships/image" Target="media/image37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jpeg"/><Relationship Id="rId2" Type="http://schemas.openxmlformats.org/officeDocument/2006/relationships/image" Target="media/image2.png"/><Relationship Id="rId19" Type="http://schemas.openxmlformats.org/officeDocument/2006/relationships/image" Target="media/image19.jpe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3"/>
  <sheetViews>
    <sheetView tabSelected="1" workbookViewId="0">
      <pane ySplit="3" topLeftCell="A99" activePane="bottomLeft" state="frozen"/>
      <selection/>
      <selection pane="bottomLeft" activeCell="E103" sqref="E103"/>
    </sheetView>
  </sheetViews>
  <sheetFormatPr defaultColWidth="9" defaultRowHeight="13.5" outlineLevelCol="7"/>
  <cols>
    <col min="1" max="1" width="9" style="3"/>
    <col min="2" max="2" width="17" style="3" customWidth="1"/>
    <col min="3" max="3" width="35.5044247787611" style="3" customWidth="1"/>
    <col min="4" max="6" width="7.30973451327434" style="3" customWidth="1"/>
    <col min="7" max="7" width="7.30973451327434" style="1" customWidth="1"/>
    <col min="8" max="8" width="18.7256637168142" style="1" customWidth="1"/>
    <col min="9" max="16384" width="9" style="1"/>
  </cols>
  <sheetData>
    <row r="1" ht="25.1" spans="1:8">
      <c r="A1" s="4" t="s">
        <v>0</v>
      </c>
      <c r="B1" s="5"/>
      <c r="C1" s="5"/>
      <c r="D1" s="5"/>
      <c r="E1" s="5"/>
      <c r="F1" s="5"/>
      <c r="G1" s="5"/>
      <c r="H1" s="5"/>
    </row>
    <row r="2" ht="15.75" spans="1:3">
      <c r="A2" s="6"/>
      <c r="B2" s="7"/>
      <c r="C2" s="8"/>
    </row>
    <row r="3" ht="31" customHeight="1" spans="1:8">
      <c r="A3" s="9" t="s">
        <v>1</v>
      </c>
      <c r="B3" s="10" t="s">
        <v>2</v>
      </c>
      <c r="C3" s="11" t="s">
        <v>3</v>
      </c>
      <c r="D3" s="10" t="s">
        <v>4</v>
      </c>
      <c r="E3" s="12" t="s">
        <v>5</v>
      </c>
      <c r="F3" s="13" t="s">
        <v>6</v>
      </c>
      <c r="G3" s="14" t="s">
        <v>7</v>
      </c>
      <c r="H3" s="15"/>
    </row>
    <row r="4" ht="94" customHeight="1" spans="1:8">
      <c r="A4" s="16">
        <v>1</v>
      </c>
      <c r="B4" s="17" t="s">
        <v>8</v>
      </c>
      <c r="C4" s="18" t="s">
        <v>9</v>
      </c>
      <c r="D4" s="19" t="s">
        <v>10</v>
      </c>
      <c r="E4" s="20">
        <v>113</v>
      </c>
      <c r="F4" s="13">
        <v>20</v>
      </c>
      <c r="G4" s="13">
        <f>E4*F4</f>
        <v>2260</v>
      </c>
      <c r="H4" s="15" t="str">
        <f>_xlfn.DISPIMG("ID_F2B538077E564C8A81E5ACB903525EDA",1)</f>
        <v>=DISPIMG("ID_F2B538077E564C8A81E5ACB903525EDA",1)</v>
      </c>
    </row>
    <row r="5" ht="86" customHeight="1" spans="1:8">
      <c r="A5" s="21"/>
      <c r="B5" s="22"/>
      <c r="C5" s="18" t="s">
        <v>11</v>
      </c>
      <c r="D5" s="19" t="s">
        <v>10</v>
      </c>
      <c r="E5" s="20">
        <v>510</v>
      </c>
      <c r="F5" s="13">
        <v>20</v>
      </c>
      <c r="G5" s="13">
        <f t="shared" ref="G5:G43" si="0">E5*F5</f>
        <v>10200</v>
      </c>
      <c r="H5" s="15" t="str">
        <f>_xlfn.DISPIMG("ID_C37704C46871429C989C07FDE8845A2A",1)</f>
        <v>=DISPIMG("ID_C37704C46871429C989C07FDE8845A2A",1)</v>
      </c>
    </row>
    <row r="6" ht="80" customHeight="1" spans="1:8">
      <c r="A6" s="23">
        <v>2</v>
      </c>
      <c r="B6" s="19" t="s">
        <v>12</v>
      </c>
      <c r="C6" s="18" t="s">
        <v>13</v>
      </c>
      <c r="D6" s="19" t="s">
        <v>10</v>
      </c>
      <c r="E6" s="20">
        <v>133</v>
      </c>
      <c r="F6" s="13">
        <v>15</v>
      </c>
      <c r="G6" s="13">
        <f t="shared" si="0"/>
        <v>1995</v>
      </c>
      <c r="H6" s="15" t="str">
        <f>_xlfn.DISPIMG("ID_DE18710A5B7B42BDAB239F6BC9847A2E",1)</f>
        <v>=DISPIMG("ID_DE18710A5B7B42BDAB239F6BC9847A2E",1)</v>
      </c>
    </row>
    <row r="7" ht="95" customHeight="1" spans="1:8">
      <c r="A7" s="23">
        <v>3</v>
      </c>
      <c r="B7" s="19" t="s">
        <v>14</v>
      </c>
      <c r="C7" s="18" t="s">
        <v>15</v>
      </c>
      <c r="D7" s="19" t="s">
        <v>10</v>
      </c>
      <c r="E7" s="20">
        <v>240</v>
      </c>
      <c r="F7" s="13">
        <v>32</v>
      </c>
      <c r="G7" s="13">
        <f t="shared" si="0"/>
        <v>7680</v>
      </c>
      <c r="H7" s="15" t="str">
        <f>_xlfn.DISPIMG("ID_0D96D089C0BF45B78F0DBE4DA7FDEB9D",1)</f>
        <v>=DISPIMG("ID_0D96D089C0BF45B78F0DBE4DA7FDEB9D",1)</v>
      </c>
    </row>
    <row r="8" ht="62" customHeight="1" spans="1:8">
      <c r="A8" s="24">
        <v>4</v>
      </c>
      <c r="B8" s="25" t="s">
        <v>8</v>
      </c>
      <c r="C8" s="26" t="s">
        <v>16</v>
      </c>
      <c r="D8" s="25" t="s">
        <v>17</v>
      </c>
      <c r="E8" s="20">
        <v>40</v>
      </c>
      <c r="F8" s="13">
        <v>5</v>
      </c>
      <c r="G8" s="13">
        <f t="shared" si="0"/>
        <v>200</v>
      </c>
      <c r="H8" s="15" t="str">
        <f>_xlfn.DISPIMG("ID_4FBBA16436B04297B46E97BA19C64874",1)</f>
        <v>=DISPIMG("ID_4FBBA16436B04297B46E97BA19C64874",1)</v>
      </c>
    </row>
    <row r="9" ht="76" customHeight="1" spans="1:8">
      <c r="A9" s="23">
        <v>5</v>
      </c>
      <c r="B9" s="19" t="s">
        <v>18</v>
      </c>
      <c r="C9" s="18" t="s">
        <v>19</v>
      </c>
      <c r="D9" s="19" t="s">
        <v>10</v>
      </c>
      <c r="E9" s="20">
        <v>126</v>
      </c>
      <c r="F9" s="13">
        <v>4</v>
      </c>
      <c r="G9" s="13">
        <f t="shared" si="0"/>
        <v>504</v>
      </c>
      <c r="H9" s="15" t="str">
        <f>_xlfn.DISPIMG("ID_A005277A51094E3FA2466D40ECF832A9",1)</f>
        <v>=DISPIMG("ID_A005277A51094E3FA2466D40ECF832A9",1)</v>
      </c>
    </row>
    <row r="10" ht="68" customHeight="1" spans="1:8">
      <c r="A10" s="24">
        <v>6</v>
      </c>
      <c r="B10" s="19" t="s">
        <v>20</v>
      </c>
      <c r="C10" s="18" t="s">
        <v>21</v>
      </c>
      <c r="D10" s="19" t="s">
        <v>10</v>
      </c>
      <c r="E10" s="20">
        <v>95</v>
      </c>
      <c r="F10" s="13">
        <v>20</v>
      </c>
      <c r="G10" s="13">
        <f t="shared" si="0"/>
        <v>1900</v>
      </c>
      <c r="H10" s="15" t="str">
        <f>_xlfn.DISPIMG("ID_B50BF212FCE0459390610A3E91A02E58",1)</f>
        <v>=DISPIMG("ID_B50BF212FCE0459390610A3E91A02E58",1)</v>
      </c>
    </row>
    <row r="11" ht="78" customHeight="1" spans="1:8">
      <c r="A11" s="23">
        <v>7</v>
      </c>
      <c r="B11" s="19" t="s">
        <v>22</v>
      </c>
      <c r="C11" s="18" t="s">
        <v>23</v>
      </c>
      <c r="D11" s="27" t="s">
        <v>24</v>
      </c>
      <c r="E11" s="20">
        <v>104</v>
      </c>
      <c r="F11" s="13">
        <v>16</v>
      </c>
      <c r="G11" s="13">
        <f t="shared" si="0"/>
        <v>1664</v>
      </c>
      <c r="H11" s="15" t="str">
        <f>_xlfn.DISPIMG("ID_4C3746EC4877464DB4C52ECA60A3A075",1)</f>
        <v>=DISPIMG("ID_4C3746EC4877464DB4C52ECA60A3A075",1)</v>
      </c>
    </row>
    <row r="12" ht="101" customHeight="1" spans="1:8">
      <c r="A12" s="24">
        <v>8</v>
      </c>
      <c r="B12" s="19" t="s">
        <v>25</v>
      </c>
      <c r="C12" s="18" t="s">
        <v>26</v>
      </c>
      <c r="D12" s="27" t="s">
        <v>17</v>
      </c>
      <c r="E12" s="20">
        <v>113</v>
      </c>
      <c r="F12" s="13">
        <v>55</v>
      </c>
      <c r="G12" s="13">
        <f t="shared" si="0"/>
        <v>6215</v>
      </c>
      <c r="H12" s="15" t="str">
        <f>_xlfn.DISPIMG("ID_01F8D1C3A2DD4448A29B3CB7D0918A39",1)</f>
        <v>=DISPIMG("ID_01F8D1C3A2DD4448A29B3CB7D0918A39",1)</v>
      </c>
    </row>
    <row r="13" ht="98" customHeight="1" spans="1:8">
      <c r="A13" s="23">
        <v>9</v>
      </c>
      <c r="B13" s="19" t="s">
        <v>27</v>
      </c>
      <c r="C13" s="18" t="s">
        <v>28</v>
      </c>
      <c r="D13" s="27" t="s">
        <v>29</v>
      </c>
      <c r="E13" s="20">
        <v>128</v>
      </c>
      <c r="F13" s="13">
        <v>25</v>
      </c>
      <c r="G13" s="13">
        <f t="shared" si="0"/>
        <v>3200</v>
      </c>
      <c r="H13" s="15" t="str">
        <f>_xlfn.DISPIMG("ID_3F7A39057B734ECFB927EB1270B7DFBA",1)</f>
        <v>=DISPIMG("ID_3F7A39057B734ECFB927EB1270B7DFBA",1)</v>
      </c>
    </row>
    <row r="14" ht="94" customHeight="1" spans="1:8">
      <c r="A14" s="24">
        <v>10</v>
      </c>
      <c r="B14" s="19" t="s">
        <v>30</v>
      </c>
      <c r="C14" s="18" t="s">
        <v>31</v>
      </c>
      <c r="D14" s="19" t="s">
        <v>32</v>
      </c>
      <c r="E14" s="20">
        <v>160</v>
      </c>
      <c r="F14" s="13">
        <v>13</v>
      </c>
      <c r="G14" s="13">
        <f t="shared" si="0"/>
        <v>2080</v>
      </c>
      <c r="H14" s="15" t="str">
        <f>_xlfn.DISPIMG("ID_28DBF52732E7486386F0B842D35E2747",1)</f>
        <v>=DISPIMG("ID_28DBF52732E7486386F0B842D35E2747",1)</v>
      </c>
    </row>
    <row r="15" ht="104.2" spans="1:8">
      <c r="A15" s="23">
        <v>11</v>
      </c>
      <c r="B15" s="19" t="s">
        <v>33</v>
      </c>
      <c r="C15" s="28" t="s">
        <v>34</v>
      </c>
      <c r="D15" s="19" t="s">
        <v>10</v>
      </c>
      <c r="E15" s="20">
        <v>75</v>
      </c>
      <c r="F15" s="13">
        <v>7.5</v>
      </c>
      <c r="G15" s="13">
        <f t="shared" si="0"/>
        <v>562.5</v>
      </c>
      <c r="H15" s="15" t="str">
        <f>_xlfn.DISPIMG("ID_14093FCC76374F93822B2BD220375E2F",1)</f>
        <v>=DISPIMG("ID_14093FCC76374F93822B2BD220375E2F",1)</v>
      </c>
    </row>
    <row r="16" ht="102.45" spans="1:8">
      <c r="A16" s="29">
        <v>12</v>
      </c>
      <c r="B16" s="19" t="s">
        <v>35</v>
      </c>
      <c r="C16" s="18" t="s">
        <v>36</v>
      </c>
      <c r="D16" s="19" t="s">
        <v>32</v>
      </c>
      <c r="E16" s="20">
        <v>43</v>
      </c>
      <c r="F16" s="13">
        <v>6</v>
      </c>
      <c r="G16" s="13">
        <f t="shared" si="0"/>
        <v>258</v>
      </c>
      <c r="H16" s="15" t="str">
        <f>_xlfn.DISPIMG("ID_AF1D6E3DEE1B4BAABB05CFDA05AA97E0",1)</f>
        <v>=DISPIMG("ID_AF1D6E3DEE1B4BAABB05CFDA05AA97E0",1)</v>
      </c>
    </row>
    <row r="17" ht="102.5" spans="1:8">
      <c r="A17" s="30"/>
      <c r="B17" s="19"/>
      <c r="C17" s="31" t="s">
        <v>37</v>
      </c>
      <c r="D17" s="19" t="s">
        <v>32</v>
      </c>
      <c r="E17" s="20">
        <v>32</v>
      </c>
      <c r="F17" s="13">
        <v>5</v>
      </c>
      <c r="G17" s="13">
        <f t="shared" si="0"/>
        <v>160</v>
      </c>
      <c r="H17" s="15" t="str">
        <f>_xlfn.DISPIMG("ID_6DA2D0B86CD0459B9DB9D37F6F5E8C21",1)</f>
        <v>=DISPIMG("ID_6DA2D0B86CD0459B9DB9D37F6F5E8C21",1)</v>
      </c>
    </row>
    <row r="18" ht="102.85" spans="1:8">
      <c r="A18" s="30"/>
      <c r="B18" s="19"/>
      <c r="C18" s="18" t="s">
        <v>38</v>
      </c>
      <c r="D18" s="19" t="s">
        <v>32</v>
      </c>
      <c r="E18" s="20">
        <v>37</v>
      </c>
      <c r="F18" s="13">
        <v>4</v>
      </c>
      <c r="G18" s="13">
        <f t="shared" si="0"/>
        <v>148</v>
      </c>
      <c r="H18" s="15" t="str">
        <f>_xlfn.DISPIMG("ID_B406C3A3AC994E1E96140F212C2B4837",1)</f>
        <v>=DISPIMG("ID_B406C3A3AC994E1E96140F212C2B4837",1)</v>
      </c>
    </row>
    <row r="19" ht="93.55" spans="1:8">
      <c r="A19" s="30"/>
      <c r="B19" s="19"/>
      <c r="C19" s="18" t="s">
        <v>39</v>
      </c>
      <c r="D19" s="19" t="s">
        <v>32</v>
      </c>
      <c r="E19" s="20">
        <v>46</v>
      </c>
      <c r="F19" s="13">
        <v>7</v>
      </c>
      <c r="G19" s="13">
        <f t="shared" si="0"/>
        <v>322</v>
      </c>
      <c r="H19" s="15" t="str">
        <f>_xlfn.DISPIMG("ID_A9C66A8486724D1DA1D89368A56C8FF3",1)</f>
        <v>=DISPIMG("ID_A9C66A8486724D1DA1D89368A56C8FF3",1)</v>
      </c>
    </row>
    <row r="20" ht="95.55" spans="1:8">
      <c r="A20" s="30"/>
      <c r="B20" s="19"/>
      <c r="C20" s="18" t="s">
        <v>40</v>
      </c>
      <c r="D20" s="19" t="s">
        <v>32</v>
      </c>
      <c r="E20" s="20">
        <v>45</v>
      </c>
      <c r="F20" s="13">
        <v>15</v>
      </c>
      <c r="G20" s="13">
        <f t="shared" si="0"/>
        <v>675</v>
      </c>
      <c r="H20" s="15" t="str">
        <f>_xlfn.DISPIMG("ID_0753F77AF3DB46DFAF1C80DC70CF2096",1)</f>
        <v>=DISPIMG("ID_0753F77AF3DB46DFAF1C80DC70CF2096",1)</v>
      </c>
    </row>
    <row r="21" ht="95.55" spans="1:8">
      <c r="A21" s="30"/>
      <c r="B21" s="19"/>
      <c r="C21" s="18" t="s">
        <v>41</v>
      </c>
      <c r="D21" s="19" t="s">
        <v>32</v>
      </c>
      <c r="E21" s="20">
        <v>25</v>
      </c>
      <c r="F21" s="13">
        <v>40</v>
      </c>
      <c r="G21" s="13">
        <f t="shared" si="0"/>
        <v>1000</v>
      </c>
      <c r="H21" s="15" t="str">
        <f>_xlfn.DISPIMG("ID_F600B0120B614F548D7B97438F825979",1)</f>
        <v>=DISPIMG("ID_F600B0120B614F548D7B97438F825979",1)</v>
      </c>
    </row>
    <row r="22" ht="89.75" spans="1:8">
      <c r="A22" s="32"/>
      <c r="B22" s="23"/>
      <c r="C22" s="33" t="s">
        <v>42</v>
      </c>
      <c r="D22" s="23" t="s">
        <v>24</v>
      </c>
      <c r="E22" s="20">
        <v>54</v>
      </c>
      <c r="F22" s="13">
        <v>15</v>
      </c>
      <c r="G22" s="13">
        <f t="shared" si="0"/>
        <v>810</v>
      </c>
      <c r="H22" s="15" t="str">
        <f>_xlfn.DISPIMG("ID_DFAD208B70F44FDF97DBA5A12D137E35",1)</f>
        <v>=DISPIMG("ID_DFAD208B70F44FDF97DBA5A12D137E35",1)</v>
      </c>
    </row>
    <row r="23" ht="106.05" spans="1:8">
      <c r="A23" s="23">
        <v>13</v>
      </c>
      <c r="B23" s="19" t="s">
        <v>43</v>
      </c>
      <c r="C23" s="18" t="s">
        <v>44</v>
      </c>
      <c r="D23" s="19" t="s">
        <v>10</v>
      </c>
      <c r="E23" s="20">
        <v>29</v>
      </c>
      <c r="F23" s="13">
        <v>40</v>
      </c>
      <c r="G23" s="13">
        <f t="shared" si="0"/>
        <v>1160</v>
      </c>
      <c r="H23" s="15" t="str">
        <f>_xlfn.DISPIMG("ID_5E952652261D4F9CBDBB84703EA639C3",1)</f>
        <v>=DISPIMG("ID_5E952652261D4F9CBDBB84703EA639C3",1)</v>
      </c>
    </row>
    <row r="24" ht="106.05" spans="1:8">
      <c r="A24" s="23">
        <v>14</v>
      </c>
      <c r="B24" s="25" t="s">
        <v>45</v>
      </c>
      <c r="C24" s="26" t="s">
        <v>46</v>
      </c>
      <c r="D24" s="25" t="s">
        <v>10</v>
      </c>
      <c r="E24" s="20">
        <v>142</v>
      </c>
      <c r="F24" s="13">
        <v>15</v>
      </c>
      <c r="G24" s="13">
        <f t="shared" si="0"/>
        <v>2130</v>
      </c>
      <c r="H24" s="15" t="str">
        <f>_xlfn.DISPIMG("ID_AF420492636A449CA4B90C7861ED73F7",1)</f>
        <v>=DISPIMG("ID_AF420492636A449CA4B90C7861ED73F7",1)</v>
      </c>
    </row>
    <row r="25" ht="104.2" spans="1:8">
      <c r="A25" s="29">
        <v>15</v>
      </c>
      <c r="B25" s="19" t="s">
        <v>47</v>
      </c>
      <c r="C25" s="18" t="s">
        <v>48</v>
      </c>
      <c r="D25" s="19" t="s">
        <v>32</v>
      </c>
      <c r="E25" s="20">
        <v>99</v>
      </c>
      <c r="F25" s="13">
        <v>6</v>
      </c>
      <c r="G25" s="13">
        <f t="shared" si="0"/>
        <v>594</v>
      </c>
      <c r="H25" s="15" t="str">
        <f>_xlfn.DISPIMG("ID_DB04A19CB83D474BBF5954ED220DEBD3",1)</f>
        <v>=DISPIMG("ID_DB04A19CB83D474BBF5954ED220DEBD3",1)</v>
      </c>
    </row>
    <row r="26" ht="103.9" spans="1:8">
      <c r="A26" s="30"/>
      <c r="B26" s="19"/>
      <c r="C26" s="18" t="s">
        <v>49</v>
      </c>
      <c r="D26" s="19" t="s">
        <v>32</v>
      </c>
      <c r="E26" s="20">
        <v>98</v>
      </c>
      <c r="F26" s="13">
        <v>11</v>
      </c>
      <c r="G26" s="13">
        <f t="shared" si="0"/>
        <v>1078</v>
      </c>
      <c r="H26" s="15" t="str">
        <f>_xlfn.DISPIMG("ID_BDF33744980F49BFBA56840B31377196",1)</f>
        <v>=DISPIMG("ID_BDF33744980F49BFBA56840B31377196",1)</v>
      </c>
    </row>
    <row r="27" ht="107.4" spans="1:8">
      <c r="A27" s="32"/>
      <c r="B27" s="19"/>
      <c r="C27" s="18" t="s">
        <v>50</v>
      </c>
      <c r="D27" s="19" t="s">
        <v>32</v>
      </c>
      <c r="E27" s="20">
        <v>32</v>
      </c>
      <c r="F27" s="13">
        <v>25</v>
      </c>
      <c r="G27" s="13">
        <f t="shared" si="0"/>
        <v>800</v>
      </c>
      <c r="H27" s="15" t="str">
        <f>_xlfn.DISPIMG("ID_256852AA75E7413BA151DAAF4F9492EB",1)</f>
        <v>=DISPIMG("ID_256852AA75E7413BA151DAAF4F9492EB",1)</v>
      </c>
    </row>
    <row r="28" ht="106.05" spans="1:8">
      <c r="A28" s="23">
        <v>16</v>
      </c>
      <c r="B28" s="19" t="s">
        <v>51</v>
      </c>
      <c r="C28" s="18" t="s">
        <v>52</v>
      </c>
      <c r="D28" s="19" t="s">
        <v>10</v>
      </c>
      <c r="E28" s="20">
        <v>58</v>
      </c>
      <c r="F28" s="13">
        <v>50</v>
      </c>
      <c r="G28" s="13">
        <f t="shared" si="0"/>
        <v>2900</v>
      </c>
      <c r="H28" s="15" t="str">
        <f>_xlfn.DISPIMG("ID_CCF8070749B14958BF4A11F65EA90FC0",1)</f>
        <v>=DISPIMG("ID_CCF8070749B14958BF4A11F65EA90FC0",1)</v>
      </c>
    </row>
    <row r="29" ht="141.05" spans="1:8">
      <c r="A29" s="23">
        <v>17</v>
      </c>
      <c r="B29" s="19" t="s">
        <v>53</v>
      </c>
      <c r="C29" s="18" t="s">
        <v>54</v>
      </c>
      <c r="D29" s="19" t="s">
        <v>10</v>
      </c>
      <c r="E29" s="20">
        <v>49</v>
      </c>
      <c r="F29" s="13">
        <v>32</v>
      </c>
      <c r="G29" s="13">
        <f t="shared" si="0"/>
        <v>1568</v>
      </c>
      <c r="H29" s="15" t="str">
        <f>_xlfn.DISPIMG("ID_A767F36FE7A9415EAFB585D791A1493D",1)</f>
        <v>=DISPIMG("ID_A767F36FE7A9415EAFB585D791A1493D",1)</v>
      </c>
    </row>
    <row r="30" ht="106.05" spans="1:8">
      <c r="A30" s="16">
        <v>18</v>
      </c>
      <c r="B30" s="19" t="s">
        <v>55</v>
      </c>
      <c r="C30" s="28" t="s">
        <v>56</v>
      </c>
      <c r="D30" s="19" t="s">
        <v>24</v>
      </c>
      <c r="E30" s="20">
        <v>62</v>
      </c>
      <c r="F30" s="13">
        <v>28</v>
      </c>
      <c r="G30" s="13">
        <f t="shared" si="0"/>
        <v>1736</v>
      </c>
      <c r="H30" s="15" t="str">
        <f>_xlfn.DISPIMG("ID_A0DEE512514E4EBDAC0A9564F891C291",1)</f>
        <v>=DISPIMG("ID_A0DEE512514E4EBDAC0A9564F891C291",1)</v>
      </c>
    </row>
    <row r="31" ht="106.5" spans="1:8">
      <c r="A31" s="21"/>
      <c r="B31" s="19"/>
      <c r="C31" s="18" t="s">
        <v>57</v>
      </c>
      <c r="D31" s="19" t="s">
        <v>24</v>
      </c>
      <c r="E31" s="20">
        <v>14</v>
      </c>
      <c r="F31" s="13">
        <v>57</v>
      </c>
      <c r="G31" s="13">
        <f t="shared" si="0"/>
        <v>798</v>
      </c>
      <c r="H31" s="15" t="str">
        <f>_xlfn.DISPIMG("ID_AA145B81EAEE4B1792459EF210613334",1)</f>
        <v>=DISPIMG("ID_AA145B81EAEE4B1792459EF210613334",1)</v>
      </c>
    </row>
    <row r="32" ht="85.6" spans="1:8">
      <c r="A32" s="24">
        <v>19</v>
      </c>
      <c r="B32" s="19" t="s">
        <v>58</v>
      </c>
      <c r="C32" s="18" t="s">
        <v>59</v>
      </c>
      <c r="D32" s="19" t="s">
        <v>10</v>
      </c>
      <c r="E32" s="20">
        <v>335</v>
      </c>
      <c r="F32" s="13">
        <v>2</v>
      </c>
      <c r="G32" s="13">
        <f t="shared" si="0"/>
        <v>670</v>
      </c>
      <c r="H32" s="15" t="str">
        <f>_xlfn.DISPIMG("ID_19B908FE55A64E7CADA77976E42220C4",1)</f>
        <v>=DISPIMG("ID_19B908FE55A64E7CADA77976E42220C4",1)</v>
      </c>
    </row>
    <row r="33" ht="90.6" spans="1:8">
      <c r="A33" s="23">
        <v>20</v>
      </c>
      <c r="B33" s="19" t="s">
        <v>60</v>
      </c>
      <c r="C33" s="18" t="s">
        <v>61</v>
      </c>
      <c r="D33" s="19" t="s">
        <v>10</v>
      </c>
      <c r="E33" s="20">
        <v>241</v>
      </c>
      <c r="F33" s="13">
        <v>4</v>
      </c>
      <c r="G33" s="13">
        <f t="shared" si="0"/>
        <v>964</v>
      </c>
      <c r="H33" s="15" t="str">
        <f>_xlfn.DISPIMG("ID_DFE8EA09C1D84B82B9C5FD880D539583",1)</f>
        <v>=DISPIMG("ID_DFE8EA09C1D84B82B9C5FD880D539583",1)</v>
      </c>
    </row>
    <row r="34" ht="90.05" spans="1:8">
      <c r="A34" s="24">
        <v>21</v>
      </c>
      <c r="B34" s="19" t="s">
        <v>62</v>
      </c>
      <c r="C34" s="18" t="s">
        <v>63</v>
      </c>
      <c r="D34" s="19" t="s">
        <v>10</v>
      </c>
      <c r="E34" s="20">
        <v>101</v>
      </c>
      <c r="F34" s="13">
        <v>4.5</v>
      </c>
      <c r="G34" s="13">
        <f t="shared" si="0"/>
        <v>454.5</v>
      </c>
      <c r="H34" s="15" t="str">
        <f>_xlfn.DISPIMG("ID_9C423F02C70C40CCAE24D080FA91B494",1)</f>
        <v>=DISPIMG("ID_9C423F02C70C40CCAE24D080FA91B494",1)</v>
      </c>
    </row>
    <row r="35" ht="100.75" spans="1:8">
      <c r="A35" s="23">
        <v>22</v>
      </c>
      <c r="B35" s="19" t="s">
        <v>64</v>
      </c>
      <c r="C35" s="18" t="s">
        <v>65</v>
      </c>
      <c r="D35" s="19" t="s">
        <v>24</v>
      </c>
      <c r="E35" s="20">
        <v>170</v>
      </c>
      <c r="F35" s="13">
        <v>6</v>
      </c>
      <c r="G35" s="13">
        <f t="shared" si="0"/>
        <v>1020</v>
      </c>
      <c r="H35" s="15" t="str">
        <f>_xlfn.DISPIMG("ID_9830368186EF423D9495113F7DDFE9A4",1)</f>
        <v>=DISPIMG("ID_9830368186EF423D9495113F7DDFE9A4",1)</v>
      </c>
    </row>
    <row r="36" ht="102.8" spans="1:8">
      <c r="A36" s="29">
        <v>23</v>
      </c>
      <c r="B36" s="19" t="s">
        <v>66</v>
      </c>
      <c r="C36" s="18" t="s">
        <v>67</v>
      </c>
      <c r="D36" s="19" t="s">
        <v>29</v>
      </c>
      <c r="E36" s="20">
        <v>103</v>
      </c>
      <c r="F36" s="13">
        <v>6</v>
      </c>
      <c r="G36" s="13">
        <f t="shared" si="0"/>
        <v>618</v>
      </c>
      <c r="H36" s="15" t="str">
        <f>_xlfn.DISPIMG("ID_96A9DE3F1C4346909E4EEA1A241561D5",1)</f>
        <v>=DISPIMG("ID_96A9DE3F1C4346909E4EEA1A241561D5",1)</v>
      </c>
    </row>
    <row r="37" ht="106.3" spans="1:8">
      <c r="A37" s="32"/>
      <c r="B37" s="19"/>
      <c r="C37" s="18" t="s">
        <v>68</v>
      </c>
      <c r="D37" s="19" t="s">
        <v>29</v>
      </c>
      <c r="E37" s="20">
        <v>230</v>
      </c>
      <c r="F37" s="13">
        <v>25</v>
      </c>
      <c r="G37" s="13">
        <f t="shared" si="0"/>
        <v>5750</v>
      </c>
      <c r="H37" s="15" t="str">
        <f>_xlfn.DISPIMG("ID_8B088F5DFAA44687936C1BB2B052EF9C",1)</f>
        <v>=DISPIMG("ID_8B088F5DFAA44687936C1BB2B052EF9C",1)</v>
      </c>
    </row>
    <row r="38" ht="108.75" spans="1:8">
      <c r="A38" s="16">
        <v>24</v>
      </c>
      <c r="B38" s="19" t="s">
        <v>69</v>
      </c>
      <c r="C38" s="18" t="s">
        <v>70</v>
      </c>
      <c r="D38" s="19" t="s">
        <v>71</v>
      </c>
      <c r="E38" s="20">
        <v>445</v>
      </c>
      <c r="F38" s="13">
        <v>8</v>
      </c>
      <c r="G38" s="13">
        <f t="shared" si="0"/>
        <v>3560</v>
      </c>
      <c r="H38" s="15" t="str">
        <f>_xlfn.DISPIMG("ID_EC2CCDA310274709A3C9D485D587510C",1)</f>
        <v>=DISPIMG("ID_EC2CCDA310274709A3C9D485D587510C",1)</v>
      </c>
    </row>
    <row r="39" ht="104.3" spans="1:8">
      <c r="A39" s="34"/>
      <c r="B39" s="19" t="s">
        <v>69</v>
      </c>
      <c r="C39" s="18" t="s">
        <v>72</v>
      </c>
      <c r="D39" s="23" t="s">
        <v>73</v>
      </c>
      <c r="E39" s="20">
        <v>230</v>
      </c>
      <c r="F39" s="13">
        <v>28</v>
      </c>
      <c r="G39" s="13">
        <f t="shared" si="0"/>
        <v>6440</v>
      </c>
      <c r="H39" s="15" t="str">
        <f>_xlfn.DISPIMG("ID_2769448CFF584717B3F042992E0D8ABD",1)</f>
        <v>=DISPIMG("ID_2769448CFF584717B3F042992E0D8ABD",1)</v>
      </c>
    </row>
    <row r="40" ht="106.85" spans="1:8">
      <c r="A40" s="34"/>
      <c r="B40" s="19" t="s">
        <v>69</v>
      </c>
      <c r="C40" s="18" t="s">
        <v>74</v>
      </c>
      <c r="D40" s="19" t="s">
        <v>71</v>
      </c>
      <c r="E40" s="20">
        <v>142</v>
      </c>
      <c r="F40" s="13">
        <v>10</v>
      </c>
      <c r="G40" s="13">
        <f t="shared" si="0"/>
        <v>1420</v>
      </c>
      <c r="H40" s="15" t="str">
        <f>_xlfn.DISPIMG("ID_81636B91F4D24710B9CD551C68952D51",1)</f>
        <v>=DISPIMG("ID_81636B91F4D24710B9CD551C68952D51",1)</v>
      </c>
    </row>
    <row r="41" ht="126.05" spans="1:8">
      <c r="A41" s="34"/>
      <c r="B41" s="19" t="s">
        <v>69</v>
      </c>
      <c r="C41" s="18" t="s">
        <v>75</v>
      </c>
      <c r="D41" s="23" t="s">
        <v>73</v>
      </c>
      <c r="E41" s="20">
        <v>233</v>
      </c>
      <c r="F41" s="13">
        <v>20</v>
      </c>
      <c r="G41" s="13">
        <f t="shared" si="0"/>
        <v>4660</v>
      </c>
      <c r="H41" s="15" t="str">
        <f>_xlfn.DISPIMG("ID_129B6E00D57E4CD59A22F2033DA1D6B8",1)</f>
        <v>=DISPIMG("ID_129B6E00D57E4CD59A22F2033DA1D6B8",1)</v>
      </c>
    </row>
    <row r="42" ht="108.3" spans="1:8">
      <c r="A42" s="21"/>
      <c r="B42" s="19" t="s">
        <v>69</v>
      </c>
      <c r="C42" s="33" t="s">
        <v>76</v>
      </c>
      <c r="D42" s="23" t="s">
        <v>73</v>
      </c>
      <c r="E42" s="20">
        <v>48</v>
      </c>
      <c r="F42" s="13">
        <v>8.5</v>
      </c>
      <c r="G42" s="13">
        <f t="shared" si="0"/>
        <v>408</v>
      </c>
      <c r="H42" s="15" t="str">
        <f>_xlfn.DISPIMG("ID_A577751B2BE34580B595CC49328CAFBA",1)</f>
        <v>=DISPIMG("ID_A577751B2BE34580B595CC49328CAFBA",1)</v>
      </c>
    </row>
    <row r="43" ht="46" customHeight="1" spans="1:8">
      <c r="A43" s="23">
        <v>25</v>
      </c>
      <c r="B43" s="19" t="s">
        <v>77</v>
      </c>
      <c r="C43" s="18" t="s">
        <v>78</v>
      </c>
      <c r="D43" s="19" t="s">
        <v>24</v>
      </c>
      <c r="E43" s="20">
        <v>1170</v>
      </c>
      <c r="F43" s="13">
        <v>1.5</v>
      </c>
      <c r="G43" s="13">
        <f t="shared" si="0"/>
        <v>1755</v>
      </c>
      <c r="H43" s="15" t="str">
        <f>_xlfn.DISPIMG("ID_31863D61D9014E81A9D50DB5F001A79B",1)</f>
        <v>=DISPIMG("ID_31863D61D9014E81A9D50DB5F001A79B",1)</v>
      </c>
    </row>
    <row r="44" ht="46" customHeight="1" spans="1:8">
      <c r="A44" s="23">
        <v>26</v>
      </c>
      <c r="B44" s="19" t="s">
        <v>79</v>
      </c>
      <c r="C44" s="18" t="s">
        <v>80</v>
      </c>
      <c r="D44" s="19" t="s">
        <v>24</v>
      </c>
      <c r="E44" s="20">
        <v>261</v>
      </c>
      <c r="F44" s="13">
        <v>1</v>
      </c>
      <c r="G44" s="13">
        <f t="shared" ref="G44:G67" si="1">E44*F44</f>
        <v>261</v>
      </c>
      <c r="H44" s="15"/>
    </row>
    <row r="45" ht="46" customHeight="1" spans="1:8">
      <c r="A45" s="23">
        <v>27</v>
      </c>
      <c r="B45" s="35" t="s">
        <v>81</v>
      </c>
      <c r="C45" s="35" t="s">
        <v>82</v>
      </c>
      <c r="D45" s="35" t="s">
        <v>24</v>
      </c>
      <c r="E45" s="20">
        <v>240</v>
      </c>
      <c r="F45" s="13">
        <v>4</v>
      </c>
      <c r="G45" s="13">
        <f t="shared" si="1"/>
        <v>960</v>
      </c>
      <c r="H45" s="15" t="str">
        <f>_xlfn.DISPIMG("ID_BCD3BE79B42E453BA53AD58DDD127131",1)</f>
        <v>=DISPIMG("ID_BCD3BE79B42E453BA53AD58DDD127131",1)</v>
      </c>
    </row>
    <row r="46" ht="42" customHeight="1" spans="1:8">
      <c r="A46" s="29">
        <v>28</v>
      </c>
      <c r="B46" s="36" t="s">
        <v>83</v>
      </c>
      <c r="C46" s="37" t="s">
        <v>84</v>
      </c>
      <c r="D46" s="37" t="s">
        <v>85</v>
      </c>
      <c r="E46" s="20">
        <v>46</v>
      </c>
      <c r="F46" s="13">
        <v>7</v>
      </c>
      <c r="G46" s="13">
        <f t="shared" si="1"/>
        <v>322</v>
      </c>
      <c r="H46" s="15" t="str">
        <f>_xlfn.DISPIMG("ID_7106AB2A5C9A4CEBA86F2F976C02D990",1)</f>
        <v>=DISPIMG("ID_7106AB2A5C9A4CEBA86F2F976C02D990",1)</v>
      </c>
    </row>
    <row r="47" ht="42" customHeight="1" spans="1:8">
      <c r="A47" s="32"/>
      <c r="B47" s="38"/>
      <c r="C47" s="37" t="s">
        <v>86</v>
      </c>
      <c r="D47" s="37" t="s">
        <v>85</v>
      </c>
      <c r="E47" s="20">
        <v>130</v>
      </c>
      <c r="F47" s="13">
        <v>3</v>
      </c>
      <c r="G47" s="13">
        <f t="shared" si="1"/>
        <v>390</v>
      </c>
      <c r="H47" s="15" t="str">
        <f>_xlfn.DISPIMG("ID_1D236D6B7B204B4D8A82D95363DFF7CE",1)</f>
        <v>=DISPIMG("ID_1D236D6B7B204B4D8A82D95363DFF7CE",1)</v>
      </c>
    </row>
    <row r="48" ht="90" customHeight="1" spans="1:8">
      <c r="A48" s="23">
        <v>29</v>
      </c>
      <c r="B48" s="19" t="s">
        <v>87</v>
      </c>
      <c r="C48" s="39" t="s">
        <v>88</v>
      </c>
      <c r="D48" s="19" t="s">
        <v>10</v>
      </c>
      <c r="E48" s="20">
        <v>187</v>
      </c>
      <c r="F48" s="13">
        <v>11</v>
      </c>
      <c r="G48" s="13">
        <f t="shared" si="1"/>
        <v>2057</v>
      </c>
      <c r="H48" s="15" t="str">
        <f>_xlfn.DISPIMG("ID_CD74AF9CC6D446CBA5BE9720181B2B4F",1)</f>
        <v>=DISPIMG("ID_CD74AF9CC6D446CBA5BE9720181B2B4F",1)</v>
      </c>
    </row>
    <row r="49" ht="90" customHeight="1" spans="1:8">
      <c r="A49" s="23"/>
      <c r="B49" s="19"/>
      <c r="C49" s="39" t="s">
        <v>89</v>
      </c>
      <c r="D49" s="19" t="s">
        <v>10</v>
      </c>
      <c r="E49" s="20">
        <v>190</v>
      </c>
      <c r="F49" s="13">
        <v>10</v>
      </c>
      <c r="G49" s="13">
        <f t="shared" si="1"/>
        <v>1900</v>
      </c>
      <c r="H49" s="15" t="str">
        <f>_xlfn.DISPIMG("ID_B70221BEEDEC4266A4603F4650829CF8",1)</f>
        <v>=DISPIMG("ID_B70221BEEDEC4266A4603F4650829CF8",1)</v>
      </c>
    </row>
    <row r="50" ht="90" customHeight="1" spans="1:8">
      <c r="A50" s="23"/>
      <c r="B50" s="19"/>
      <c r="C50" s="39" t="s">
        <v>90</v>
      </c>
      <c r="D50" s="19" t="s">
        <v>10</v>
      </c>
      <c r="E50" s="20">
        <v>177</v>
      </c>
      <c r="F50" s="13">
        <v>10</v>
      </c>
      <c r="G50" s="13">
        <f t="shared" si="1"/>
        <v>1770</v>
      </c>
      <c r="H50" s="15" t="str">
        <f>_xlfn.DISPIMG("ID_4FF35AF4C2EE4F28830388011AA41E40",1)</f>
        <v>=DISPIMG("ID_4FF35AF4C2EE4F28830388011AA41E40",1)</v>
      </c>
    </row>
    <row r="51" ht="106.2" spans="1:8">
      <c r="A51" s="24">
        <v>30</v>
      </c>
      <c r="B51" s="19" t="s">
        <v>91</v>
      </c>
      <c r="C51" s="39" t="s">
        <v>92</v>
      </c>
      <c r="D51" s="19" t="s">
        <v>85</v>
      </c>
      <c r="E51" s="20">
        <v>62</v>
      </c>
      <c r="F51" s="13">
        <v>25</v>
      </c>
      <c r="G51" s="13">
        <f t="shared" si="1"/>
        <v>1550</v>
      </c>
      <c r="H51" s="15" t="str">
        <f>_xlfn.DISPIMG("ID_DADECDF2871540108434BD160390D01E",1)</f>
        <v>=DISPIMG("ID_DADECDF2871540108434BD160390D01E",1)</v>
      </c>
    </row>
    <row r="52" ht="104.6" spans="1:8">
      <c r="A52" s="16">
        <v>31</v>
      </c>
      <c r="B52" s="40" t="s">
        <v>93</v>
      </c>
      <c r="C52" s="39" t="s">
        <v>94</v>
      </c>
      <c r="D52" s="19" t="s">
        <v>24</v>
      </c>
      <c r="E52" s="20">
        <v>1258</v>
      </c>
      <c r="F52" s="13">
        <v>2</v>
      </c>
      <c r="G52" s="13">
        <f t="shared" si="1"/>
        <v>2516</v>
      </c>
      <c r="H52" s="15" t="str">
        <f>_xlfn.DISPIMG("ID_773D9BED5A0340AD93E383D1767DA8CE",1)</f>
        <v>=DISPIMG("ID_773D9BED5A0340AD93E383D1767DA8CE",1)</v>
      </c>
    </row>
    <row r="53" ht="102.4" spans="1:8">
      <c r="A53" s="34"/>
      <c r="B53" s="40"/>
      <c r="C53" s="39" t="s">
        <v>95</v>
      </c>
      <c r="D53" s="25" t="s">
        <v>24</v>
      </c>
      <c r="E53" s="20">
        <v>1128</v>
      </c>
      <c r="F53" s="13">
        <v>2</v>
      </c>
      <c r="G53" s="13">
        <f t="shared" si="1"/>
        <v>2256</v>
      </c>
      <c r="H53" s="15" t="str">
        <f>_xlfn.DISPIMG("ID_8AB8806AE13648498BB7B260879D17AC",1)</f>
        <v>=DISPIMG("ID_8AB8806AE13648498BB7B260879D17AC",1)</v>
      </c>
    </row>
    <row r="54" ht="102.4" spans="1:8">
      <c r="A54" s="21"/>
      <c r="B54" s="40"/>
      <c r="C54" s="39" t="s">
        <v>96</v>
      </c>
      <c r="D54" s="25" t="s">
        <v>24</v>
      </c>
      <c r="E54" s="20">
        <v>813</v>
      </c>
      <c r="F54" s="13">
        <v>2</v>
      </c>
      <c r="G54" s="13">
        <f t="shared" si="1"/>
        <v>1626</v>
      </c>
      <c r="H54" s="15" t="str">
        <f>_xlfn.DISPIMG("ID_604B0C68F7354F29A98D43EF02F6D189",1)</f>
        <v>=DISPIMG("ID_604B0C68F7354F29A98D43EF02F6D189",1)</v>
      </c>
    </row>
    <row r="55" ht="91.3" spans="1:8">
      <c r="A55" s="29">
        <v>32</v>
      </c>
      <c r="B55" s="17" t="s">
        <v>97</v>
      </c>
      <c r="C55" s="39" t="s">
        <v>98</v>
      </c>
      <c r="D55" s="27" t="s">
        <v>99</v>
      </c>
      <c r="E55" s="20">
        <v>1590</v>
      </c>
      <c r="F55" s="13">
        <v>2</v>
      </c>
      <c r="G55" s="13">
        <f t="shared" si="1"/>
        <v>3180</v>
      </c>
      <c r="H55" s="15" t="str">
        <f>_xlfn.DISPIMG("ID_A58E1E3333FE49AE80643D28FD67A602",1)</f>
        <v>=DISPIMG("ID_A58E1E3333FE49AE80643D28FD67A602",1)</v>
      </c>
    </row>
    <row r="56" ht="105.2" spans="1:8">
      <c r="A56" s="30"/>
      <c r="B56" s="17" t="s">
        <v>100</v>
      </c>
      <c r="C56" s="39" t="s">
        <v>101</v>
      </c>
      <c r="D56" s="27" t="s">
        <v>102</v>
      </c>
      <c r="E56" s="20">
        <v>88</v>
      </c>
      <c r="F56" s="13">
        <v>13</v>
      </c>
      <c r="G56" s="13">
        <f t="shared" si="1"/>
        <v>1144</v>
      </c>
      <c r="H56" s="15" t="str">
        <f>_xlfn.DISPIMG("ID_8E2E086187B24CAD828D10C3B917BFE3",1)</f>
        <v>=DISPIMG("ID_8E2E086187B24CAD828D10C3B917BFE3",1)</v>
      </c>
    </row>
    <row r="57" ht="108.8" spans="1:8">
      <c r="A57" s="32"/>
      <c r="B57" s="17" t="s">
        <v>97</v>
      </c>
      <c r="C57" s="39" t="s">
        <v>103</v>
      </c>
      <c r="D57" s="27" t="s">
        <v>99</v>
      </c>
      <c r="E57" s="20">
        <v>3060</v>
      </c>
      <c r="F57" s="13">
        <v>2</v>
      </c>
      <c r="G57" s="13">
        <f t="shared" si="1"/>
        <v>6120</v>
      </c>
      <c r="H57" s="15" t="str">
        <f>_xlfn.DISPIMG("ID_F612BABA64724FBF9AD8A9B6D4C6D062",1)</f>
        <v>=DISPIMG("ID_F612BABA64724FBF9AD8A9B6D4C6D062",1)</v>
      </c>
    </row>
    <row r="58" ht="107.25" spans="1:8">
      <c r="A58" s="23">
        <v>33</v>
      </c>
      <c r="B58" s="17" t="s">
        <v>97</v>
      </c>
      <c r="C58" s="39" t="s">
        <v>104</v>
      </c>
      <c r="D58" s="27" t="s">
        <v>102</v>
      </c>
      <c r="E58" s="20">
        <v>20</v>
      </c>
      <c r="F58" s="13">
        <v>16</v>
      </c>
      <c r="G58" s="13">
        <f t="shared" si="1"/>
        <v>320</v>
      </c>
      <c r="H58" s="15" t="str">
        <f>_xlfn.DISPIMG("ID_C95BC37ED97D402786DDA5D3DDE6163B",1)</f>
        <v>=DISPIMG("ID_C95BC37ED97D402786DDA5D3DDE6163B",1)</v>
      </c>
    </row>
    <row r="59" ht="37" customHeight="1" spans="1:8">
      <c r="A59" s="23">
        <v>34</v>
      </c>
      <c r="B59" s="19" t="s">
        <v>105</v>
      </c>
      <c r="C59" s="39" t="s">
        <v>106</v>
      </c>
      <c r="D59" s="27" t="s">
        <v>107</v>
      </c>
      <c r="E59" s="20">
        <v>10</v>
      </c>
      <c r="F59" s="13">
        <v>15</v>
      </c>
      <c r="G59" s="13">
        <f t="shared" si="1"/>
        <v>150</v>
      </c>
      <c r="H59" s="15" t="str">
        <f>_xlfn.DISPIMG("ID_524AF7A3CF7846459A78BB5111963ADB",1)</f>
        <v>=DISPIMG("ID_524AF7A3CF7846459A78BB5111963ADB",1)</v>
      </c>
    </row>
    <row r="60" ht="37" customHeight="1" spans="1:8">
      <c r="A60" s="23">
        <v>35</v>
      </c>
      <c r="B60" s="19" t="s">
        <v>108</v>
      </c>
      <c r="C60" s="39" t="s">
        <v>109</v>
      </c>
      <c r="D60" s="27" t="s">
        <v>107</v>
      </c>
      <c r="E60" s="20">
        <v>10</v>
      </c>
      <c r="F60" s="13">
        <v>15</v>
      </c>
      <c r="G60" s="13">
        <f t="shared" si="1"/>
        <v>150</v>
      </c>
      <c r="H60" s="15" t="str">
        <f>_xlfn.DISPIMG("ID_E651092F486C4887BAEEF67AC6A3D246",1)</f>
        <v>=DISPIMG("ID_E651092F486C4887BAEEF67AC6A3D246",1)</v>
      </c>
    </row>
    <row r="61" ht="37" customHeight="1" spans="1:8">
      <c r="A61" s="23">
        <v>36</v>
      </c>
      <c r="B61" s="19" t="s">
        <v>110</v>
      </c>
      <c r="C61" s="39" t="s">
        <v>111</v>
      </c>
      <c r="D61" s="27" t="s">
        <v>107</v>
      </c>
      <c r="E61" s="20">
        <v>5</v>
      </c>
      <c r="F61" s="13">
        <v>12</v>
      </c>
      <c r="G61" s="13">
        <f t="shared" si="1"/>
        <v>60</v>
      </c>
      <c r="H61" s="15" t="str">
        <f>_xlfn.DISPIMG("ID_B997811482F042468BC40EC23960D1C6",1)</f>
        <v>=DISPIMG("ID_B997811482F042468BC40EC23960D1C6",1)</v>
      </c>
    </row>
    <row r="62" ht="30" customHeight="1" spans="1:8">
      <c r="A62" s="23">
        <v>37</v>
      </c>
      <c r="B62" s="41" t="s">
        <v>112</v>
      </c>
      <c r="C62" s="42" t="s">
        <v>113</v>
      </c>
      <c r="D62" s="41" t="s">
        <v>114</v>
      </c>
      <c r="E62" s="20">
        <v>410</v>
      </c>
      <c r="F62" s="13">
        <v>5</v>
      </c>
      <c r="G62" s="13">
        <f t="shared" si="1"/>
        <v>2050</v>
      </c>
      <c r="H62" s="15"/>
    </row>
    <row r="63" ht="67.7" spans="1:8">
      <c r="A63" s="23">
        <v>38</v>
      </c>
      <c r="B63" s="40" t="s">
        <v>115</v>
      </c>
      <c r="C63" s="39" t="s">
        <v>116</v>
      </c>
      <c r="D63" s="27" t="s">
        <v>24</v>
      </c>
      <c r="E63" s="20">
        <v>1000</v>
      </c>
      <c r="F63" s="13">
        <v>2</v>
      </c>
      <c r="G63" s="13">
        <f t="shared" si="1"/>
        <v>2000</v>
      </c>
      <c r="H63" s="15" t="str">
        <f>_xlfn.DISPIMG("ID_602DAC8C62C9413FA0D5D332B48E6439",1)</f>
        <v>=DISPIMG("ID_602DAC8C62C9413FA0D5D332B48E6439",1)</v>
      </c>
    </row>
    <row r="64" ht="85" customHeight="1" spans="1:8">
      <c r="A64" s="23">
        <v>39</v>
      </c>
      <c r="B64" s="19" t="s">
        <v>117</v>
      </c>
      <c r="C64" s="39" t="s">
        <v>118</v>
      </c>
      <c r="D64" s="27" t="s">
        <v>29</v>
      </c>
      <c r="E64" s="20">
        <v>180</v>
      </c>
      <c r="F64" s="13">
        <v>15</v>
      </c>
      <c r="G64" s="13">
        <f t="shared" si="1"/>
        <v>2700</v>
      </c>
      <c r="H64" s="15" t="str">
        <f>_xlfn.DISPIMG("ID_182708BA81B0423DB44BB94B016B8FDD",1)</f>
        <v>=DISPIMG("ID_182708BA81B0423DB44BB94B016B8FDD",1)</v>
      </c>
    </row>
    <row r="65" ht="85" customHeight="1" spans="1:8">
      <c r="A65" s="23">
        <v>40</v>
      </c>
      <c r="B65" s="17" t="s">
        <v>119</v>
      </c>
      <c r="C65" s="39" t="s">
        <v>120</v>
      </c>
      <c r="D65" s="27" t="s">
        <v>85</v>
      </c>
      <c r="E65" s="20">
        <v>91</v>
      </c>
      <c r="F65" s="13">
        <v>95</v>
      </c>
      <c r="G65" s="13">
        <f t="shared" si="1"/>
        <v>8645</v>
      </c>
      <c r="H65" s="15" t="str">
        <f>_xlfn.DISPIMG("ID_CF32BDB033234264B0C8AE972891990B",1)</f>
        <v>=DISPIMG("ID_CF32BDB033234264B0C8AE972891990B",1)</v>
      </c>
    </row>
    <row r="66" ht="76" customHeight="1" spans="1:8">
      <c r="A66" s="23">
        <v>41</v>
      </c>
      <c r="B66" s="18" t="s">
        <v>121</v>
      </c>
      <c r="C66" s="18" t="s">
        <v>122</v>
      </c>
      <c r="D66" s="18" t="s">
        <v>123</v>
      </c>
      <c r="E66" s="20">
        <v>180</v>
      </c>
      <c r="F66" s="13">
        <v>18</v>
      </c>
      <c r="G66" s="13">
        <f t="shared" si="1"/>
        <v>3240</v>
      </c>
      <c r="H66" s="15" t="str">
        <f>_xlfn.DISPIMG("ID_E856A7138C75461B96FBDF95DADAD4A7",1)</f>
        <v>=DISPIMG("ID_E856A7138C75461B96FBDF95DADAD4A7",1)</v>
      </c>
    </row>
    <row r="67" ht="76" customHeight="1" spans="1:8">
      <c r="A67" s="23">
        <v>42</v>
      </c>
      <c r="B67" s="18" t="s">
        <v>124</v>
      </c>
      <c r="C67" s="18" t="s">
        <v>125</v>
      </c>
      <c r="D67" s="18" t="s">
        <v>24</v>
      </c>
      <c r="E67" s="20">
        <v>167</v>
      </c>
      <c r="F67" s="13">
        <v>35</v>
      </c>
      <c r="G67" s="13">
        <f t="shared" si="1"/>
        <v>5845</v>
      </c>
      <c r="H67" s="15" t="str">
        <f>_xlfn.DISPIMG("ID_AA36F0AAA63F4588A293D518C8ECB562",1)</f>
        <v>=DISPIMG("ID_AA36F0AAA63F4588A293D518C8ECB562",1)</v>
      </c>
    </row>
    <row r="68" ht="84" customHeight="1" spans="1:8">
      <c r="A68" s="23">
        <v>43</v>
      </c>
      <c r="B68" s="18" t="s">
        <v>126</v>
      </c>
      <c r="C68" s="18" t="s">
        <v>127</v>
      </c>
      <c r="D68" s="18" t="s">
        <v>24</v>
      </c>
      <c r="E68" s="20">
        <v>252</v>
      </c>
      <c r="F68" s="13">
        <v>15</v>
      </c>
      <c r="G68" s="13">
        <f t="shared" ref="G68:G98" si="2">E68*F68</f>
        <v>3780</v>
      </c>
      <c r="H68" s="15" t="str">
        <f>_xlfn.DISPIMG("ID_31F993882F0841D692E80E7758DF30BC",1)</f>
        <v>=DISPIMG("ID_31F993882F0841D692E80E7758DF30BC",1)</v>
      </c>
    </row>
    <row r="69" ht="54" customHeight="1" spans="1:8">
      <c r="A69" s="23">
        <v>44</v>
      </c>
      <c r="B69" s="18" t="s">
        <v>128</v>
      </c>
      <c r="C69" s="18" t="s">
        <v>129</v>
      </c>
      <c r="D69" s="18" t="s">
        <v>85</v>
      </c>
      <c r="E69" s="20">
        <v>20</v>
      </c>
      <c r="F69" s="13">
        <v>20</v>
      </c>
      <c r="G69" s="13">
        <f t="shared" si="2"/>
        <v>400</v>
      </c>
      <c r="H69" s="15" t="str">
        <f>_xlfn.DISPIMG("ID_C8DED40D9F2A46B9A687D7F7769128E0",1)</f>
        <v>=DISPIMG("ID_C8DED40D9F2A46B9A687D7F7769128E0",1)</v>
      </c>
    </row>
    <row r="70" ht="69" customHeight="1" spans="1:8">
      <c r="A70" s="29">
        <v>45</v>
      </c>
      <c r="B70" s="18" t="s">
        <v>130</v>
      </c>
      <c r="C70" s="18" t="s">
        <v>131</v>
      </c>
      <c r="D70" s="18" t="s">
        <v>24</v>
      </c>
      <c r="E70" s="20">
        <v>605</v>
      </c>
      <c r="F70" s="13">
        <v>7</v>
      </c>
      <c r="G70" s="13">
        <f t="shared" si="2"/>
        <v>4235</v>
      </c>
      <c r="H70" s="15" t="str">
        <f>_xlfn.DISPIMG("ID_F732B924B62E4F4C984DAC3BC458D4DF",1)</f>
        <v>=DISPIMG("ID_F732B924B62E4F4C984DAC3BC458D4DF",1)</v>
      </c>
    </row>
    <row r="71" ht="69" customHeight="1" spans="1:8">
      <c r="A71" s="32"/>
      <c r="B71" s="18" t="s">
        <v>130</v>
      </c>
      <c r="C71" s="18" t="s">
        <v>132</v>
      </c>
      <c r="D71" s="18" t="s">
        <v>24</v>
      </c>
      <c r="E71" s="20">
        <v>510</v>
      </c>
      <c r="F71" s="13">
        <v>8</v>
      </c>
      <c r="G71" s="13">
        <f t="shared" si="2"/>
        <v>4080</v>
      </c>
      <c r="H71" s="15" t="str">
        <f>_xlfn.DISPIMG("ID_F732B924B62E4F4C984DAC3BC458D4DF",1)</f>
        <v>=DISPIMG("ID_F732B924B62E4F4C984DAC3BC458D4DF",1)</v>
      </c>
    </row>
    <row r="72" ht="106.2" spans="1:8">
      <c r="A72" s="23">
        <v>46</v>
      </c>
      <c r="B72" s="18" t="s">
        <v>133</v>
      </c>
      <c r="C72" s="18" t="s">
        <v>134</v>
      </c>
      <c r="D72" s="18" t="s">
        <v>135</v>
      </c>
      <c r="E72" s="20">
        <v>51</v>
      </c>
      <c r="F72" s="13">
        <v>30</v>
      </c>
      <c r="G72" s="13">
        <f t="shared" si="2"/>
        <v>1530</v>
      </c>
      <c r="H72" s="15" t="str">
        <f>_xlfn.DISPIMG("ID_54CA1B4458C345B9A1A0B6ADDB4A29DF",1)</f>
        <v>=DISPIMG("ID_54CA1B4458C345B9A1A0B6ADDB4A29DF",1)</v>
      </c>
    </row>
    <row r="73" ht="107.45" spans="1:8">
      <c r="A73" s="23">
        <v>47</v>
      </c>
      <c r="B73" s="18" t="s">
        <v>136</v>
      </c>
      <c r="C73" s="18" t="s">
        <v>137</v>
      </c>
      <c r="D73" s="18" t="s">
        <v>32</v>
      </c>
      <c r="E73" s="20">
        <v>30</v>
      </c>
      <c r="F73" s="13">
        <v>11</v>
      </c>
      <c r="G73" s="13">
        <f t="shared" si="2"/>
        <v>330</v>
      </c>
      <c r="H73" s="15" t="str">
        <f>_xlfn.DISPIMG("ID_33A66EB12D9349E4A29988E2A93760FC",1)</f>
        <v>=DISPIMG("ID_33A66EB12D9349E4A29988E2A93760FC",1)</v>
      </c>
    </row>
    <row r="74" ht="104.55" spans="1:8">
      <c r="A74" s="23">
        <v>48</v>
      </c>
      <c r="B74" s="33" t="s">
        <v>138</v>
      </c>
      <c r="C74" s="33" t="s">
        <v>139</v>
      </c>
      <c r="D74" s="33" t="s">
        <v>24</v>
      </c>
      <c r="E74" s="20">
        <v>26</v>
      </c>
      <c r="F74" s="13">
        <v>60</v>
      </c>
      <c r="G74" s="13">
        <f t="shared" si="2"/>
        <v>1560</v>
      </c>
      <c r="H74" s="15" t="str">
        <f>_xlfn.DISPIMG("ID_88F6401626CE4ED0869CD227C88D72A3",1)</f>
        <v>=DISPIMG("ID_88F6401626CE4ED0869CD227C88D72A3",1)</v>
      </c>
    </row>
    <row r="75" ht="106.35" spans="1:8">
      <c r="A75" s="23">
        <v>49</v>
      </c>
      <c r="B75" s="18" t="s">
        <v>140</v>
      </c>
      <c r="C75" s="18" t="s">
        <v>141</v>
      </c>
      <c r="D75" s="18" t="s">
        <v>24</v>
      </c>
      <c r="E75" s="20">
        <v>10</v>
      </c>
      <c r="F75" s="13">
        <v>60</v>
      </c>
      <c r="G75" s="13">
        <f t="shared" si="2"/>
        <v>600</v>
      </c>
      <c r="H75" s="15" t="str">
        <f>_xlfn.DISPIMG("ID_EF5271AD6B5F46FA8BCF373CAA94DC9E",1)</f>
        <v>=DISPIMG("ID_EF5271AD6B5F46FA8BCF373CAA94DC9E",1)</v>
      </c>
    </row>
    <row r="76" ht="106.35" spans="1:8">
      <c r="A76" s="29">
        <v>50</v>
      </c>
      <c r="B76" s="18" t="s">
        <v>142</v>
      </c>
      <c r="C76" s="18" t="s">
        <v>143</v>
      </c>
      <c r="D76" s="18" t="s">
        <v>24</v>
      </c>
      <c r="E76" s="20">
        <v>67</v>
      </c>
      <c r="F76" s="13">
        <v>55</v>
      </c>
      <c r="G76" s="13">
        <f t="shared" si="2"/>
        <v>3685</v>
      </c>
      <c r="H76" s="15" t="str">
        <f>_xlfn.DISPIMG("ID_D04B1E18819F4DD78FD08D6C53055C66",1)</f>
        <v>=DISPIMG("ID_D04B1E18819F4DD78FD08D6C53055C66",1)</v>
      </c>
    </row>
    <row r="77" ht="106.35" spans="1:8">
      <c r="A77" s="32"/>
      <c r="B77" s="18" t="s">
        <v>142</v>
      </c>
      <c r="C77" s="18" t="s">
        <v>144</v>
      </c>
      <c r="D77" s="18" t="s">
        <v>24</v>
      </c>
      <c r="E77" s="20">
        <v>67</v>
      </c>
      <c r="F77" s="13">
        <v>44</v>
      </c>
      <c r="G77" s="13">
        <f t="shared" si="2"/>
        <v>2948</v>
      </c>
      <c r="H77" s="15" t="str">
        <f>_xlfn.DISPIMG("ID_921209EBFBE2438EBDF80BC6D8FBC2EF",1)</f>
        <v>=DISPIMG("ID_921209EBFBE2438EBDF80BC6D8FBC2EF",1)</v>
      </c>
    </row>
    <row r="78" ht="106.4" spans="1:8">
      <c r="A78" s="23">
        <v>51</v>
      </c>
      <c r="B78" s="18" t="s">
        <v>145</v>
      </c>
      <c r="C78" s="18" t="s">
        <v>146</v>
      </c>
      <c r="D78" s="18" t="s">
        <v>85</v>
      </c>
      <c r="E78" s="20">
        <v>400</v>
      </c>
      <c r="F78" s="13">
        <v>10</v>
      </c>
      <c r="G78" s="13">
        <f t="shared" si="2"/>
        <v>4000</v>
      </c>
      <c r="H78" s="15" t="str">
        <f>_xlfn.DISPIMG("ID_933DCD80BE64417B94C83648E3881D86",1)</f>
        <v>=DISPIMG("ID_933DCD80BE64417B94C83648E3881D86",1)</v>
      </c>
    </row>
    <row r="79" ht="47" customHeight="1" spans="1:8">
      <c r="A79" s="23">
        <v>52</v>
      </c>
      <c r="B79" s="18" t="s">
        <v>147</v>
      </c>
      <c r="C79" s="18" t="s">
        <v>148</v>
      </c>
      <c r="D79" s="18" t="s">
        <v>107</v>
      </c>
      <c r="E79" s="20">
        <v>50</v>
      </c>
      <c r="F79" s="13">
        <v>25</v>
      </c>
      <c r="G79" s="13">
        <f t="shared" si="2"/>
        <v>1250</v>
      </c>
      <c r="H79" s="15" t="str">
        <f>_xlfn.DISPIMG("ID_F32692E7ECFF4E58BDF3693CB28B4841",1)</f>
        <v>=DISPIMG("ID_F32692E7ECFF4E58BDF3693CB28B4841",1)</v>
      </c>
    </row>
    <row r="80" ht="47" customHeight="1" spans="1:8">
      <c r="A80" s="23">
        <v>53</v>
      </c>
      <c r="B80" s="18" t="s">
        <v>149</v>
      </c>
      <c r="C80" s="18" t="s">
        <v>150</v>
      </c>
      <c r="D80" s="18" t="s">
        <v>24</v>
      </c>
      <c r="E80" s="20">
        <v>29</v>
      </c>
      <c r="F80" s="13">
        <v>30</v>
      </c>
      <c r="G80" s="13">
        <f t="shared" si="2"/>
        <v>870</v>
      </c>
      <c r="H80" s="15" t="str">
        <f>_xlfn.DISPIMG("ID_27CD02F9DA6D4D3F8AF93B4A47032145",1)</f>
        <v>=DISPIMG("ID_27CD02F9DA6D4D3F8AF93B4A47032145",1)</v>
      </c>
    </row>
    <row r="81" ht="105" customHeight="1" spans="1:8">
      <c r="A81" s="23">
        <v>54</v>
      </c>
      <c r="B81" s="18" t="s">
        <v>151</v>
      </c>
      <c r="C81" s="18" t="s">
        <v>152</v>
      </c>
      <c r="D81" s="18" t="s">
        <v>153</v>
      </c>
      <c r="E81" s="20">
        <v>221</v>
      </c>
      <c r="F81" s="13">
        <v>2</v>
      </c>
      <c r="G81" s="13">
        <f t="shared" si="2"/>
        <v>442</v>
      </c>
      <c r="H81" s="15" t="str">
        <f>_xlfn.DISPIMG("ID_107B4CE6DBF84E26B963602C5A0CED12",1)</f>
        <v>=DISPIMG("ID_107B4CE6DBF84E26B963602C5A0CED12",1)</v>
      </c>
    </row>
    <row r="82" ht="15.75" spans="1:8">
      <c r="A82" s="16">
        <v>55</v>
      </c>
      <c r="B82" s="36" t="s">
        <v>154</v>
      </c>
      <c r="C82" s="18" t="s">
        <v>155</v>
      </c>
      <c r="D82" s="18" t="s">
        <v>71</v>
      </c>
      <c r="E82" s="20">
        <v>2</v>
      </c>
      <c r="F82" s="13">
        <v>36</v>
      </c>
      <c r="G82" s="13">
        <f t="shared" si="2"/>
        <v>72</v>
      </c>
      <c r="H82" s="43" t="str">
        <f>_xlfn.DISPIMG("ID_629271CBC76147B78B553CBEFCC82BCF",1)</f>
        <v>=DISPIMG("ID_629271CBC76147B78B553CBEFCC82BCF",1)</v>
      </c>
    </row>
    <row r="83" ht="15.75" spans="1:8">
      <c r="A83" s="34"/>
      <c r="B83" s="44"/>
      <c r="C83" s="18" t="s">
        <v>156</v>
      </c>
      <c r="D83" s="18" t="s">
        <v>71</v>
      </c>
      <c r="E83" s="20">
        <v>3</v>
      </c>
      <c r="F83" s="13">
        <v>36</v>
      </c>
      <c r="G83" s="13">
        <f t="shared" si="2"/>
        <v>108</v>
      </c>
      <c r="H83" s="43"/>
    </row>
    <row r="84" ht="15.75" spans="1:8">
      <c r="A84" s="34"/>
      <c r="B84" s="44"/>
      <c r="C84" s="18" t="s">
        <v>157</v>
      </c>
      <c r="D84" s="18" t="s">
        <v>71</v>
      </c>
      <c r="E84" s="20">
        <v>5</v>
      </c>
      <c r="F84" s="13">
        <v>36</v>
      </c>
      <c r="G84" s="13">
        <f t="shared" si="2"/>
        <v>180</v>
      </c>
      <c r="H84" s="43"/>
    </row>
    <row r="85" ht="20" customHeight="1" spans="1:8">
      <c r="A85" s="21"/>
      <c r="B85" s="38"/>
      <c r="C85" s="37" t="s">
        <v>158</v>
      </c>
      <c r="D85" s="18" t="s">
        <v>71</v>
      </c>
      <c r="E85" s="20">
        <v>3</v>
      </c>
      <c r="F85" s="13">
        <v>36</v>
      </c>
      <c r="G85" s="13">
        <f t="shared" si="2"/>
        <v>108</v>
      </c>
      <c r="H85" s="43"/>
    </row>
    <row r="86" ht="32" customHeight="1" spans="1:8">
      <c r="A86" s="29">
        <v>56</v>
      </c>
      <c r="B86" s="36" t="s">
        <v>159</v>
      </c>
      <c r="C86" s="37" t="s">
        <v>160</v>
      </c>
      <c r="D86" s="37" t="s">
        <v>153</v>
      </c>
      <c r="E86" s="20">
        <v>4</v>
      </c>
      <c r="F86" s="13">
        <v>8</v>
      </c>
      <c r="G86" s="13">
        <f t="shared" si="2"/>
        <v>32</v>
      </c>
      <c r="H86" s="43" t="str">
        <f>_xlfn.DISPIMG("ID_2768F7C4C48B4EDA9FEFA41927EDE1C1",1)</f>
        <v>=DISPIMG("ID_2768F7C4C48B4EDA9FEFA41927EDE1C1",1)</v>
      </c>
    </row>
    <row r="87" ht="34" customHeight="1" spans="1:8">
      <c r="A87" s="32"/>
      <c r="B87" s="38"/>
      <c r="C87" s="37" t="s">
        <v>161</v>
      </c>
      <c r="D87" s="37" t="s">
        <v>153</v>
      </c>
      <c r="E87" s="20">
        <v>4</v>
      </c>
      <c r="F87" s="13">
        <v>9</v>
      </c>
      <c r="G87" s="13">
        <f t="shared" si="2"/>
        <v>36</v>
      </c>
      <c r="H87" s="43"/>
    </row>
    <row r="88" ht="43" customHeight="1" spans="1:8">
      <c r="A88" s="23">
        <v>57</v>
      </c>
      <c r="B88" s="37" t="s">
        <v>162</v>
      </c>
      <c r="C88" s="37" t="s">
        <v>163</v>
      </c>
      <c r="D88" s="37" t="s">
        <v>24</v>
      </c>
      <c r="E88" s="20">
        <v>2</v>
      </c>
      <c r="F88" s="13">
        <v>25</v>
      </c>
      <c r="G88" s="13">
        <f t="shared" si="2"/>
        <v>50</v>
      </c>
      <c r="H88" s="15" t="str">
        <f>_xlfn.DISPIMG("ID_864AC75BAB1E47E6BBD28D0683F7F19E",1)</f>
        <v>=DISPIMG("ID_864AC75BAB1E47E6BBD28D0683F7F19E",1)</v>
      </c>
    </row>
    <row r="89" ht="31" customHeight="1" spans="1:8">
      <c r="A89" s="23">
        <v>58</v>
      </c>
      <c r="B89" s="37" t="s">
        <v>164</v>
      </c>
      <c r="C89" s="37" t="s">
        <v>165</v>
      </c>
      <c r="D89" s="37" t="s">
        <v>24</v>
      </c>
      <c r="E89" s="20">
        <v>2</v>
      </c>
      <c r="F89" s="13">
        <v>50</v>
      </c>
      <c r="G89" s="13">
        <f t="shared" si="2"/>
        <v>100</v>
      </c>
      <c r="H89" s="15" t="str">
        <f>_xlfn.DISPIMG("ID_76B6A74AB4EB467FB4B17D756B22E5B6",1)</f>
        <v>=DISPIMG("ID_76B6A74AB4EB467FB4B17D756B22E5B6",1)</v>
      </c>
    </row>
    <row r="90" ht="31" customHeight="1" spans="1:8">
      <c r="A90" s="23">
        <v>59</v>
      </c>
      <c r="B90" s="37" t="s">
        <v>166</v>
      </c>
      <c r="C90" s="37" t="s">
        <v>167</v>
      </c>
      <c r="D90" s="37" t="s">
        <v>24</v>
      </c>
      <c r="E90" s="20">
        <v>2</v>
      </c>
      <c r="F90" s="13">
        <v>8</v>
      </c>
      <c r="G90" s="13">
        <f t="shared" si="2"/>
        <v>16</v>
      </c>
      <c r="H90" s="15" t="str">
        <f>_xlfn.DISPIMG("ID_0C69C3EA7FA24935AAD950FBE0BF8E3D",1)</f>
        <v>=DISPIMG("ID_0C69C3EA7FA24935AAD950FBE0BF8E3D",1)</v>
      </c>
    </row>
    <row r="91" ht="33" customHeight="1" spans="1:8">
      <c r="A91" s="23">
        <v>60</v>
      </c>
      <c r="B91" s="37" t="s">
        <v>168</v>
      </c>
      <c r="C91" s="37" t="s">
        <v>169</v>
      </c>
      <c r="D91" s="37" t="s">
        <v>24</v>
      </c>
      <c r="E91" s="20">
        <v>2</v>
      </c>
      <c r="F91" s="13">
        <v>30</v>
      </c>
      <c r="G91" s="13">
        <f t="shared" si="2"/>
        <v>60</v>
      </c>
      <c r="H91" s="15" t="str">
        <f>_xlfn.DISPIMG("ID_253CB0DD85FF46109933D330F153E86E",1)</f>
        <v>=DISPIMG("ID_253CB0DD85FF46109933D330F153E86E",1)</v>
      </c>
    </row>
    <row r="92" ht="29" customHeight="1" spans="1:8">
      <c r="A92" s="23">
        <v>61</v>
      </c>
      <c r="B92" s="36" t="s">
        <v>170</v>
      </c>
      <c r="C92" s="37" t="s">
        <v>171</v>
      </c>
      <c r="D92" s="18" t="s">
        <v>24</v>
      </c>
      <c r="E92" s="20">
        <v>53</v>
      </c>
      <c r="F92" s="13">
        <v>14</v>
      </c>
      <c r="G92" s="13">
        <f t="shared" si="2"/>
        <v>742</v>
      </c>
      <c r="H92" s="43" t="str">
        <f>_xlfn.DISPIMG("ID_D5CB29FB27C64BC58E27F0A558D6BF42",1)</f>
        <v>=DISPIMG("ID_D5CB29FB27C64BC58E27F0A558D6BF42",1)</v>
      </c>
    </row>
    <row r="93" ht="23" customHeight="1" spans="1:8">
      <c r="A93" s="23"/>
      <c r="B93" s="44"/>
      <c r="C93" s="37" t="s">
        <v>172</v>
      </c>
      <c r="D93" s="18" t="s">
        <v>24</v>
      </c>
      <c r="E93" s="20">
        <v>53</v>
      </c>
      <c r="F93" s="13">
        <v>14</v>
      </c>
      <c r="G93" s="13">
        <f t="shared" si="2"/>
        <v>742</v>
      </c>
      <c r="H93" s="43"/>
    </row>
    <row r="94" ht="21" customHeight="1" spans="1:8">
      <c r="A94" s="23"/>
      <c r="B94" s="38"/>
      <c r="C94" s="37" t="s">
        <v>173</v>
      </c>
      <c r="D94" s="18" t="s">
        <v>24</v>
      </c>
      <c r="E94" s="20">
        <v>53</v>
      </c>
      <c r="F94" s="13">
        <v>16</v>
      </c>
      <c r="G94" s="13">
        <f t="shared" si="2"/>
        <v>848</v>
      </c>
      <c r="H94" s="43"/>
    </row>
    <row r="95" ht="28" customHeight="1" spans="1:8">
      <c r="A95" s="25">
        <v>62</v>
      </c>
      <c r="B95" s="37" t="s">
        <v>115</v>
      </c>
      <c r="C95" s="37" t="s">
        <v>174</v>
      </c>
      <c r="D95" s="18" t="s">
        <v>24</v>
      </c>
      <c r="E95" s="20">
        <v>410</v>
      </c>
      <c r="F95" s="13">
        <v>0.5</v>
      </c>
      <c r="G95" s="13">
        <f t="shared" si="2"/>
        <v>205</v>
      </c>
      <c r="H95" s="15" t="str">
        <f>_xlfn.DISPIMG("ID_C44A346E97174793BB3D58F99122627D",1)</f>
        <v>=DISPIMG("ID_C44A346E97174793BB3D58F99122627D",1)</v>
      </c>
    </row>
    <row r="96" s="1" customFormat="1" ht="27" customHeight="1" spans="1:8">
      <c r="A96" s="25">
        <v>63</v>
      </c>
      <c r="B96" s="38" t="s">
        <v>175</v>
      </c>
      <c r="C96" s="37" t="s">
        <v>176</v>
      </c>
      <c r="D96" s="18" t="s">
        <v>24</v>
      </c>
      <c r="E96" s="20">
        <v>11</v>
      </c>
      <c r="F96" s="13">
        <v>110</v>
      </c>
      <c r="G96" s="45">
        <f t="shared" si="2"/>
        <v>1210</v>
      </c>
      <c r="H96" s="46" t="str">
        <f>_xlfn.DISPIMG("ID_F3B7DAD5CE1A476FA560C022C0939AB9",1)</f>
        <v>=DISPIMG("ID_F3B7DAD5CE1A476FA560C022C0939AB9",1)</v>
      </c>
    </row>
    <row r="97" s="1" customFormat="1" ht="32" customHeight="1" spans="1:8">
      <c r="A97" s="25">
        <v>64</v>
      </c>
      <c r="B97" s="47" t="s">
        <v>177</v>
      </c>
      <c r="C97" s="25" t="s">
        <v>178</v>
      </c>
      <c r="D97" s="25" t="s">
        <v>10</v>
      </c>
      <c r="E97" s="25">
        <v>10</v>
      </c>
      <c r="F97" s="48">
        <v>11</v>
      </c>
      <c r="G97" s="13">
        <f t="shared" si="2"/>
        <v>110</v>
      </c>
      <c r="H97" s="45" t="str">
        <f>_xlfn.DISPIMG("ID_9AAA501634C2427186C4987EF1DFC71D",1)</f>
        <v>=DISPIMG("ID_9AAA501634C2427186C4987EF1DFC71D",1)</v>
      </c>
    </row>
    <row r="98" s="1" customFormat="1" ht="43" customHeight="1" spans="1:8">
      <c r="A98" s="25">
        <v>65</v>
      </c>
      <c r="B98" s="47" t="s">
        <v>179</v>
      </c>
      <c r="C98" s="25" t="s">
        <v>180</v>
      </c>
      <c r="D98" s="25" t="s">
        <v>24</v>
      </c>
      <c r="E98" s="25">
        <v>7</v>
      </c>
      <c r="F98" s="48">
        <v>249</v>
      </c>
      <c r="G98" s="45">
        <f t="shared" si="2"/>
        <v>1743</v>
      </c>
      <c r="H98" s="45" t="str">
        <f>_xlfn.DISPIMG("ID_4A825DFC6ED844C091000D0044CCC219",1)</f>
        <v>=DISPIMG("ID_4A825DFC6ED844C091000D0044CCC219",1)</v>
      </c>
    </row>
    <row r="99" s="1" customFormat="1" ht="87" customHeight="1" spans="1:8">
      <c r="A99" s="25">
        <v>66</v>
      </c>
      <c r="B99" s="47" t="s">
        <v>181</v>
      </c>
      <c r="C99" s="25" t="s">
        <v>182</v>
      </c>
      <c r="D99" s="25" t="s">
        <v>24</v>
      </c>
      <c r="E99" s="25">
        <v>1</v>
      </c>
      <c r="F99" s="48">
        <v>16000</v>
      </c>
      <c r="G99" s="13">
        <v>16000</v>
      </c>
      <c r="H99" s="45" t="str">
        <f>_xlfn.DISPIMG("ID_0F65909C066D4940AE3F5874E1C4B7FC",1)</f>
        <v>=DISPIMG("ID_0F65909C066D4940AE3F5874E1C4B7FC",1)</v>
      </c>
    </row>
    <row r="100" s="1" customFormat="1" ht="43" customHeight="1" spans="1:8">
      <c r="A100" s="25">
        <v>67</v>
      </c>
      <c r="B100" s="47" t="s">
        <v>183</v>
      </c>
      <c r="C100" s="25" t="s">
        <v>184</v>
      </c>
      <c r="D100" s="25" t="s">
        <v>24</v>
      </c>
      <c r="E100" s="25">
        <v>1</v>
      </c>
      <c r="F100" s="48">
        <v>999</v>
      </c>
      <c r="G100" s="45">
        <v>999</v>
      </c>
      <c r="H100" s="45" t="str">
        <f>_xlfn.DISPIMG("ID_24B557EEE932499D8ACE79B3155ECF11",1)</f>
        <v>=DISPIMG("ID_24B557EEE932499D8ACE79B3155ECF11",1)</v>
      </c>
    </row>
    <row r="101" s="1" customFormat="1" ht="43" customHeight="1" spans="1:8">
      <c r="A101" s="25">
        <v>68</v>
      </c>
      <c r="B101" s="47" t="s">
        <v>185</v>
      </c>
      <c r="C101" s="25" t="s">
        <v>186</v>
      </c>
      <c r="D101" s="25" t="s">
        <v>24</v>
      </c>
      <c r="E101" s="25">
        <v>1</v>
      </c>
      <c r="F101" s="48">
        <v>1400</v>
      </c>
      <c r="G101" s="45">
        <v>1400</v>
      </c>
      <c r="H101" s="45" t="str">
        <f>_xlfn.DISPIMG("ID_8196A5F2618046688D20670CC0BEE7E8",1)</f>
        <v>=DISPIMG("ID_8196A5F2618046688D20670CC0BEE7E8",1)</v>
      </c>
    </row>
    <row r="102" s="1" customFormat="1" ht="30" customHeight="1" spans="1:8">
      <c r="A102" s="25" t="s">
        <v>187</v>
      </c>
      <c r="B102" s="25"/>
      <c r="C102" s="25"/>
      <c r="D102" s="25"/>
      <c r="E102" s="25"/>
      <c r="F102" s="48"/>
      <c r="G102" s="49">
        <f>SUM(G4:G101)</f>
        <v>188000</v>
      </c>
      <c r="H102" s="13"/>
    </row>
    <row r="103" s="2" customFormat="1" ht="22" customHeight="1" spans="1:6">
      <c r="A103" s="3"/>
      <c r="B103" s="2"/>
      <c r="F103" s="50"/>
    </row>
  </sheetData>
  <mergeCells count="33">
    <mergeCell ref="A1:H1"/>
    <mergeCell ref="A2:B2"/>
    <mergeCell ref="A102:F102"/>
    <mergeCell ref="G102:H102"/>
    <mergeCell ref="A4:A5"/>
    <mergeCell ref="A16:A22"/>
    <mergeCell ref="A25:A27"/>
    <mergeCell ref="A30:A31"/>
    <mergeCell ref="A36:A37"/>
    <mergeCell ref="A38:A42"/>
    <mergeCell ref="A46:A47"/>
    <mergeCell ref="A48:A50"/>
    <mergeCell ref="A52:A54"/>
    <mergeCell ref="A55:A57"/>
    <mergeCell ref="A70:A71"/>
    <mergeCell ref="A76:A77"/>
    <mergeCell ref="A82:A85"/>
    <mergeCell ref="A86:A87"/>
    <mergeCell ref="A92:A94"/>
    <mergeCell ref="B4:B5"/>
    <mergeCell ref="B16:B22"/>
    <mergeCell ref="B25:B27"/>
    <mergeCell ref="B30:B31"/>
    <mergeCell ref="B36:B37"/>
    <mergeCell ref="B46:B47"/>
    <mergeCell ref="B48:B50"/>
    <mergeCell ref="B52:B54"/>
    <mergeCell ref="B82:B85"/>
    <mergeCell ref="B86:B87"/>
    <mergeCell ref="B92:B94"/>
    <mergeCell ref="H82:H85"/>
    <mergeCell ref="H86:H87"/>
    <mergeCell ref="H92:H94"/>
  </mergeCells>
  <pageMargins left="0.7" right="0.7" top="0.75" bottom="0.75" header="0.3" footer="0.3"/>
  <pageSetup paperSize="9" scale="81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E59" sqref="E59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清单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HUAWEI</cp:lastModifiedBy>
  <dcterms:created xsi:type="dcterms:W3CDTF">2024-05-24T02:52:00Z</dcterms:created>
  <dcterms:modified xsi:type="dcterms:W3CDTF">2025-03-04T05:17:22Z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11955A4126A44EC8867223CB6548FD36_12</vt:lpwstr>
  </property>
</Properties>
</file>