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06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8679" name="ID_13059838A61145EAA405922481829700" descr="u=3532958182,1183278256&amp;fm=253&amp;fmt=auto&amp;app=138&amp;f=JPEG.webp"/>
        <xdr:cNvPicPr>
          <a:picLocks noChangeAspect="1"/>
        </xdr:cNvPicPr>
      </xdr:nvPicPr>
      <xdr:blipFill>
        <a:blip r:embed="rId1"/>
        <a:stretch>
          <a:fillRect/>
        </a:stretch>
      </xdr:blipFill>
      <xdr:spPr>
        <a:xfrm>
          <a:off x="5031740" y="94025720"/>
          <a:ext cx="977265" cy="897890"/>
        </a:xfrm>
        <a:prstGeom prst="rect">
          <a:avLst/>
        </a:prstGeom>
        <a:noFill/>
        <a:ln w="9525">
          <a:noFill/>
        </a:ln>
      </xdr:spPr>
    </xdr:pic>
  </etc:cellImage>
  <etc:cellImage>
    <xdr:pic>
      <xdr:nvPicPr>
        <xdr:cNvPr id="6" name="ID_E989CB5697F74C65BDAE4E4F1B6A2D56" descr="屏幕截图 2024-12-08 132603"/>
        <xdr:cNvPicPr/>
      </xdr:nvPicPr>
      <xdr:blipFill>
        <a:blip r:embed="rId2"/>
        <a:stretch>
          <a:fillRect/>
        </a:stretch>
      </xdr:blipFill>
      <xdr:spPr>
        <a:xfrm>
          <a:off x="0" y="0"/>
          <a:ext cx="2606040" cy="1424940"/>
        </a:xfrm>
        <a:prstGeom prst="rect">
          <a:avLst/>
        </a:prstGeom>
      </xdr:spPr>
    </xdr:pic>
  </etc:cellImage>
  <etc:cellImage>
    <xdr:pic>
      <xdr:nvPicPr>
        <xdr:cNvPr id="38594" name="ID_EDF6D4C1967B4774BF2106E81534201A" descr="6b0be93e-c727-4f51-901f-c5290d03dee1"/>
        <xdr:cNvPicPr>
          <a:picLocks noChangeAspect="1"/>
        </xdr:cNvPicPr>
      </xdr:nvPicPr>
      <xdr:blipFill>
        <a:blip r:embed="rId3"/>
        <a:stretch>
          <a:fillRect/>
        </a:stretch>
      </xdr:blipFill>
      <xdr:spPr>
        <a:xfrm>
          <a:off x="4868545" y="5916930"/>
          <a:ext cx="1409700" cy="718820"/>
        </a:xfrm>
        <a:prstGeom prst="rect">
          <a:avLst/>
        </a:prstGeom>
        <a:noFill/>
        <a:ln w="9525">
          <a:noFill/>
        </a:ln>
      </xdr:spPr>
    </xdr:pic>
  </etc:cellImage>
  <etc:cellImage>
    <xdr:pic>
      <xdr:nvPicPr>
        <xdr:cNvPr id="38610" name="ID_6F0D4232B99A4998904615374315B11D"/>
        <xdr:cNvPicPr>
          <a:picLocks noChangeAspect="1"/>
        </xdr:cNvPicPr>
      </xdr:nvPicPr>
      <xdr:blipFill>
        <a:blip r:embed="rId4"/>
        <a:stretch>
          <a:fillRect/>
        </a:stretch>
      </xdr:blipFill>
      <xdr:spPr>
        <a:xfrm>
          <a:off x="4771390" y="21977350"/>
          <a:ext cx="1569085" cy="948055"/>
        </a:xfrm>
        <a:prstGeom prst="rect">
          <a:avLst/>
        </a:prstGeom>
        <a:noFill/>
        <a:ln w="9525">
          <a:noFill/>
        </a:ln>
      </xdr:spPr>
    </xdr:pic>
  </etc:cellImage>
  <etc:cellImage>
    <xdr:pic>
      <xdr:nvPicPr>
        <xdr:cNvPr id="38655" name="ID_A72947348217484A8330E7C7496A8903" descr="37ce95ad94e47ac7007c7bd27d399416_resize,l_124"/>
        <xdr:cNvPicPr>
          <a:picLocks noChangeAspect="1"/>
        </xdr:cNvPicPr>
      </xdr:nvPicPr>
      <xdr:blipFill>
        <a:blip r:embed="rId5"/>
        <a:stretch>
          <a:fillRect/>
        </a:stretch>
      </xdr:blipFill>
      <xdr:spPr>
        <a:xfrm>
          <a:off x="5097145" y="1725930"/>
          <a:ext cx="945515" cy="952500"/>
        </a:xfrm>
        <a:prstGeom prst="rect">
          <a:avLst/>
        </a:prstGeom>
        <a:noFill/>
        <a:ln w="9525">
          <a:noFill/>
        </a:ln>
      </xdr:spPr>
    </xdr:pic>
  </etc:cellImage>
  <etc:cellImage>
    <xdr:pic>
      <xdr:nvPicPr>
        <xdr:cNvPr id="38663" name="ID_E585E9FB5D5F4D4BB04EEE7E77A761C1" descr="u=1144761620,1485822624&amp;fm=253&amp;fmt=auto&amp;app=138&amp;f=JPEG.webp"/>
        <xdr:cNvPicPr>
          <a:picLocks noChangeAspect="1"/>
        </xdr:cNvPicPr>
      </xdr:nvPicPr>
      <xdr:blipFill>
        <a:blip r:embed="rId6"/>
        <a:stretch>
          <a:fillRect/>
        </a:stretch>
      </xdr:blipFill>
      <xdr:spPr>
        <a:xfrm>
          <a:off x="4933950" y="78316455"/>
          <a:ext cx="882015" cy="885190"/>
        </a:xfrm>
        <a:prstGeom prst="rect">
          <a:avLst/>
        </a:prstGeom>
        <a:noFill/>
        <a:ln w="9525">
          <a:noFill/>
        </a:ln>
      </xdr:spPr>
    </xdr:pic>
  </etc:cellImage>
  <etc:cellImage>
    <xdr:pic>
      <xdr:nvPicPr>
        <xdr:cNvPr id="38597" name="ID_C6D3700A0B3D40398884FB5E700AD513"/>
        <xdr:cNvPicPr>
          <a:picLocks noChangeAspect="1"/>
        </xdr:cNvPicPr>
      </xdr:nvPicPr>
      <xdr:blipFill>
        <a:blip r:embed="rId7"/>
        <a:stretch>
          <a:fillRect/>
        </a:stretch>
      </xdr:blipFill>
      <xdr:spPr>
        <a:xfrm>
          <a:off x="4948555" y="7694295"/>
          <a:ext cx="1136650" cy="1074420"/>
        </a:xfrm>
        <a:prstGeom prst="rect">
          <a:avLst/>
        </a:prstGeom>
        <a:noFill/>
        <a:ln w="9525">
          <a:noFill/>
        </a:ln>
      </xdr:spPr>
    </xdr:pic>
  </etc:cellImage>
  <etc:cellImage>
    <xdr:pic>
      <xdr:nvPicPr>
        <xdr:cNvPr id="38596" name="ID_A8B73C0F80464295AD402C15A8AF7F23"/>
        <xdr:cNvPicPr>
          <a:picLocks noChangeAspect="1"/>
        </xdr:cNvPicPr>
      </xdr:nvPicPr>
      <xdr:blipFill>
        <a:blip r:embed="rId8"/>
        <a:stretch>
          <a:fillRect/>
        </a:stretch>
      </xdr:blipFill>
      <xdr:spPr>
        <a:xfrm>
          <a:off x="4967605" y="6780530"/>
          <a:ext cx="1238250" cy="822325"/>
        </a:xfrm>
        <a:prstGeom prst="rect">
          <a:avLst/>
        </a:prstGeom>
        <a:noFill/>
        <a:ln w="9525">
          <a:noFill/>
        </a:ln>
      </xdr:spPr>
    </xdr:pic>
  </etc:cellImage>
  <etc:cellImage>
    <xdr:pic>
      <xdr:nvPicPr>
        <xdr:cNvPr id="38620" name="ID_EB66A1865639446483C05659732BDF48"/>
        <xdr:cNvPicPr>
          <a:picLocks noChangeAspect="1"/>
        </xdr:cNvPicPr>
      </xdr:nvPicPr>
      <xdr:blipFill>
        <a:blip r:embed="rId9"/>
        <a:stretch>
          <a:fillRect/>
        </a:stretch>
      </xdr:blipFill>
      <xdr:spPr>
        <a:xfrm>
          <a:off x="4799330" y="31984315"/>
          <a:ext cx="1635760" cy="928370"/>
        </a:xfrm>
        <a:prstGeom prst="rect">
          <a:avLst/>
        </a:prstGeom>
        <a:noFill/>
        <a:ln w="9525">
          <a:noFill/>
        </a:ln>
      </xdr:spPr>
    </xdr:pic>
  </etc:cellImage>
  <etc:cellImage>
    <xdr:pic>
      <xdr:nvPicPr>
        <xdr:cNvPr id="38598" name="ID_8FE09D7F8600497DAA8041943E601CCA"/>
        <xdr:cNvPicPr>
          <a:picLocks noChangeAspect="1"/>
        </xdr:cNvPicPr>
      </xdr:nvPicPr>
      <xdr:blipFill>
        <a:blip r:embed="rId10"/>
        <a:stretch>
          <a:fillRect/>
        </a:stretch>
      </xdr:blipFill>
      <xdr:spPr>
        <a:xfrm>
          <a:off x="5043805" y="8889365"/>
          <a:ext cx="1052195" cy="911225"/>
        </a:xfrm>
        <a:prstGeom prst="rect">
          <a:avLst/>
        </a:prstGeom>
        <a:noFill/>
        <a:ln w="9525">
          <a:noFill/>
        </a:ln>
      </xdr:spPr>
    </xdr:pic>
  </etc:cellImage>
  <etc:cellImage>
    <xdr:pic>
      <xdr:nvPicPr>
        <xdr:cNvPr id="38599" name="ID_539A818BB652480AAE0A7A093D46C8BE"/>
        <xdr:cNvPicPr>
          <a:picLocks noChangeAspect="1"/>
        </xdr:cNvPicPr>
      </xdr:nvPicPr>
      <xdr:blipFill>
        <a:blip r:embed="rId10"/>
        <a:stretch>
          <a:fillRect/>
        </a:stretch>
      </xdr:blipFill>
      <xdr:spPr>
        <a:xfrm>
          <a:off x="5043805" y="9939020"/>
          <a:ext cx="1061085" cy="915035"/>
        </a:xfrm>
        <a:prstGeom prst="rect">
          <a:avLst/>
        </a:prstGeom>
        <a:noFill/>
        <a:ln w="9525">
          <a:noFill/>
        </a:ln>
      </xdr:spPr>
    </xdr:pic>
  </etc:cellImage>
  <etc:cellImage>
    <xdr:pic>
      <xdr:nvPicPr>
        <xdr:cNvPr id="38600" name="ID_EDEA5DAFE2DD471FB17312F3ACB81B06"/>
        <xdr:cNvPicPr>
          <a:picLocks noChangeAspect="1"/>
        </xdr:cNvPicPr>
      </xdr:nvPicPr>
      <xdr:blipFill>
        <a:blip r:embed="rId10"/>
        <a:stretch>
          <a:fillRect/>
        </a:stretch>
      </xdr:blipFill>
      <xdr:spPr>
        <a:xfrm>
          <a:off x="5092065" y="11010900"/>
          <a:ext cx="1044575" cy="903605"/>
        </a:xfrm>
        <a:prstGeom prst="rect">
          <a:avLst/>
        </a:prstGeom>
        <a:noFill/>
        <a:ln w="9525">
          <a:noFill/>
        </a:ln>
      </xdr:spPr>
    </xdr:pic>
  </etc:cellImage>
  <etc:cellImage>
    <xdr:pic>
      <xdr:nvPicPr>
        <xdr:cNvPr id="38606" name="ID_C9FCC702D37E46EFB299B0802DE2AFC8"/>
        <xdr:cNvPicPr>
          <a:picLocks noChangeAspect="1"/>
        </xdr:cNvPicPr>
      </xdr:nvPicPr>
      <xdr:blipFill>
        <a:blip r:embed="rId11"/>
        <a:stretch>
          <a:fillRect/>
        </a:stretch>
      </xdr:blipFill>
      <xdr:spPr>
        <a:xfrm>
          <a:off x="4792345" y="17033875"/>
          <a:ext cx="1592580" cy="975360"/>
        </a:xfrm>
        <a:prstGeom prst="rect">
          <a:avLst/>
        </a:prstGeom>
        <a:noFill/>
        <a:ln w="9525">
          <a:noFill/>
        </a:ln>
      </xdr:spPr>
    </xdr:pic>
  </etc:cellImage>
  <etc:cellImage>
    <xdr:pic>
      <xdr:nvPicPr>
        <xdr:cNvPr id="38601" name="ID_5588D69807D54E659A8A431CE18E1217"/>
        <xdr:cNvPicPr>
          <a:picLocks noChangeAspect="1"/>
        </xdr:cNvPicPr>
      </xdr:nvPicPr>
      <xdr:blipFill>
        <a:blip r:embed="rId12"/>
        <a:stretch>
          <a:fillRect/>
        </a:stretch>
      </xdr:blipFill>
      <xdr:spPr>
        <a:xfrm>
          <a:off x="4962525" y="12094845"/>
          <a:ext cx="1285875" cy="771525"/>
        </a:xfrm>
        <a:prstGeom prst="rect">
          <a:avLst/>
        </a:prstGeom>
        <a:noFill/>
        <a:ln w="9525">
          <a:noFill/>
        </a:ln>
      </xdr:spPr>
    </xdr:pic>
  </etc:cellImage>
  <etc:cellImage>
    <xdr:pic>
      <xdr:nvPicPr>
        <xdr:cNvPr id="38607" name="ID_51A11F4A55AF40F0A0D32CC8E7489041"/>
        <xdr:cNvPicPr>
          <a:picLocks noChangeAspect="1"/>
        </xdr:cNvPicPr>
      </xdr:nvPicPr>
      <xdr:blipFill>
        <a:blip r:embed="rId11"/>
        <a:stretch>
          <a:fillRect/>
        </a:stretch>
      </xdr:blipFill>
      <xdr:spPr>
        <a:xfrm>
          <a:off x="4762500" y="18122265"/>
          <a:ext cx="1661160" cy="916940"/>
        </a:xfrm>
        <a:prstGeom prst="rect">
          <a:avLst/>
        </a:prstGeom>
        <a:noFill/>
        <a:ln w="9525">
          <a:noFill/>
        </a:ln>
      </xdr:spPr>
    </xdr:pic>
  </etc:cellImage>
  <etc:cellImage>
    <xdr:pic>
      <xdr:nvPicPr>
        <xdr:cNvPr id="38643" name="ID_306BC1241CAB46B891AA2BFBFB027B95"/>
        <xdr:cNvPicPr>
          <a:picLocks noChangeAspect="1"/>
        </xdr:cNvPicPr>
      </xdr:nvPicPr>
      <xdr:blipFill>
        <a:blip r:embed="rId13"/>
        <a:stretch>
          <a:fillRect/>
        </a:stretch>
      </xdr:blipFill>
      <xdr:spPr>
        <a:xfrm>
          <a:off x="4868545" y="60823475"/>
          <a:ext cx="1376045" cy="752475"/>
        </a:xfrm>
        <a:prstGeom prst="rect">
          <a:avLst/>
        </a:prstGeom>
        <a:noFill/>
        <a:ln w="9525">
          <a:noFill/>
        </a:ln>
      </xdr:spPr>
    </xdr:pic>
  </etc:cellImage>
  <etc:cellImage>
    <xdr:pic>
      <xdr:nvPicPr>
        <xdr:cNvPr id="38645" name="ID_D9E12E5F787F4196B994DAA819F70D1F"/>
        <xdr:cNvPicPr>
          <a:picLocks noChangeAspect="1"/>
        </xdr:cNvPicPr>
      </xdr:nvPicPr>
      <xdr:blipFill>
        <a:blip r:embed="rId14"/>
        <a:stretch>
          <a:fillRect/>
        </a:stretch>
      </xdr:blipFill>
      <xdr:spPr>
        <a:xfrm>
          <a:off x="4847590" y="58625740"/>
          <a:ext cx="1409700" cy="988695"/>
        </a:xfrm>
        <a:prstGeom prst="rect">
          <a:avLst/>
        </a:prstGeom>
        <a:noFill/>
        <a:ln w="9525">
          <a:noFill/>
        </a:ln>
      </xdr:spPr>
    </xdr:pic>
  </etc:cellImage>
  <etc:cellImage>
    <xdr:pic>
      <xdr:nvPicPr>
        <xdr:cNvPr id="38629" name="ID_488209F7EC254B11A5A8B79ACB235E07"/>
        <xdr:cNvPicPr>
          <a:picLocks noChangeAspect="1"/>
        </xdr:cNvPicPr>
      </xdr:nvPicPr>
      <xdr:blipFill>
        <a:blip r:embed="rId15"/>
        <a:stretch>
          <a:fillRect/>
        </a:stretch>
      </xdr:blipFill>
      <xdr:spPr>
        <a:xfrm>
          <a:off x="4955540" y="45206920"/>
          <a:ext cx="1322705" cy="1029970"/>
        </a:xfrm>
        <a:prstGeom prst="rect">
          <a:avLst/>
        </a:prstGeom>
        <a:noFill/>
        <a:ln w="9525">
          <a:noFill/>
        </a:ln>
      </xdr:spPr>
    </xdr:pic>
  </etc:cellImage>
  <etc:cellImage>
    <xdr:pic>
      <xdr:nvPicPr>
        <xdr:cNvPr id="14" name="ID_0B70FD731ED448EA8A2B223E7B8B7528" descr="屏幕截图 2024-12-08 133740"/>
        <xdr:cNvPicPr/>
      </xdr:nvPicPr>
      <xdr:blipFill>
        <a:blip r:embed="rId16"/>
        <a:stretch>
          <a:fillRect/>
        </a:stretch>
      </xdr:blipFill>
      <xdr:spPr>
        <a:xfrm>
          <a:off x="0" y="0"/>
          <a:ext cx="2895600" cy="2476500"/>
        </a:xfrm>
        <a:prstGeom prst="rect">
          <a:avLst/>
        </a:prstGeom>
      </xdr:spPr>
    </xdr:pic>
  </etc:cellImage>
  <etc:cellImage>
    <xdr:pic>
      <xdr:nvPicPr>
        <xdr:cNvPr id="38612" name="ID_8F277979A88E4AA99B26F1DA31B5F6E4"/>
        <xdr:cNvPicPr>
          <a:picLocks noChangeAspect="1"/>
        </xdr:cNvPicPr>
      </xdr:nvPicPr>
      <xdr:blipFill>
        <a:blip r:embed="rId17"/>
        <a:stretch>
          <a:fillRect/>
        </a:stretch>
      </xdr:blipFill>
      <xdr:spPr>
        <a:xfrm>
          <a:off x="4679315" y="23943945"/>
          <a:ext cx="1703705" cy="821055"/>
        </a:xfrm>
        <a:prstGeom prst="rect">
          <a:avLst/>
        </a:prstGeom>
        <a:noFill/>
        <a:ln w="9525">
          <a:noFill/>
        </a:ln>
      </xdr:spPr>
    </xdr:pic>
  </etc:cellImage>
  <etc:cellImage>
    <xdr:pic>
      <xdr:nvPicPr>
        <xdr:cNvPr id="38608" name="ID_FC5A3618932A4170B94554224C90C1EE"/>
        <xdr:cNvPicPr>
          <a:picLocks noChangeAspect="1"/>
        </xdr:cNvPicPr>
      </xdr:nvPicPr>
      <xdr:blipFill>
        <a:blip r:embed="rId18"/>
        <a:stretch>
          <a:fillRect/>
        </a:stretch>
      </xdr:blipFill>
      <xdr:spPr>
        <a:xfrm>
          <a:off x="4861560" y="19171285"/>
          <a:ext cx="1409700" cy="737870"/>
        </a:xfrm>
        <a:prstGeom prst="rect">
          <a:avLst/>
        </a:prstGeom>
        <a:noFill/>
        <a:ln w="9525">
          <a:noFill/>
        </a:ln>
      </xdr:spPr>
    </xdr:pic>
  </etc:cellImage>
  <etc:cellImage>
    <xdr:pic>
      <xdr:nvPicPr>
        <xdr:cNvPr id="38656" name="ID_73BADBBCB97E4276B096764751ADDF0C" descr="35a3902f8806ea8eaeb475d852614635_resize,l_124"/>
        <xdr:cNvPicPr>
          <a:picLocks noChangeAspect="1"/>
        </xdr:cNvPicPr>
      </xdr:nvPicPr>
      <xdr:blipFill>
        <a:blip r:embed="rId19"/>
        <a:stretch>
          <a:fillRect/>
        </a:stretch>
      </xdr:blipFill>
      <xdr:spPr>
        <a:xfrm>
          <a:off x="5279390" y="20022185"/>
          <a:ext cx="946150" cy="948055"/>
        </a:xfrm>
        <a:prstGeom prst="rect">
          <a:avLst/>
        </a:prstGeom>
        <a:noFill/>
        <a:ln w="9525">
          <a:noFill/>
        </a:ln>
      </xdr:spPr>
    </xdr:pic>
  </etc:cellImage>
  <etc:cellImage>
    <xdr:pic>
      <xdr:nvPicPr>
        <xdr:cNvPr id="38611" name="ID_C664B43E0B7142629C05545F6DDC8242"/>
        <xdr:cNvPicPr>
          <a:picLocks noChangeAspect="1"/>
        </xdr:cNvPicPr>
      </xdr:nvPicPr>
      <xdr:blipFill>
        <a:blip r:embed="rId20"/>
        <a:stretch>
          <a:fillRect/>
        </a:stretch>
      </xdr:blipFill>
      <xdr:spPr>
        <a:xfrm>
          <a:off x="4664710" y="23037800"/>
          <a:ext cx="1737995" cy="696595"/>
        </a:xfrm>
        <a:prstGeom prst="rect">
          <a:avLst/>
        </a:prstGeom>
        <a:noFill/>
        <a:ln w="9525">
          <a:noFill/>
        </a:ln>
      </xdr:spPr>
    </xdr:pic>
  </etc:cellImage>
  <etc:cellImage>
    <xdr:pic>
      <xdr:nvPicPr>
        <xdr:cNvPr id="38613" name="ID_FD70C9DF4EF74C438AC7EC44FF9423C6"/>
        <xdr:cNvPicPr>
          <a:picLocks noChangeAspect="1"/>
        </xdr:cNvPicPr>
      </xdr:nvPicPr>
      <xdr:blipFill>
        <a:blip r:embed="rId21"/>
        <a:stretch>
          <a:fillRect/>
        </a:stretch>
      </xdr:blipFill>
      <xdr:spPr>
        <a:xfrm>
          <a:off x="4648835" y="24849455"/>
          <a:ext cx="1751965" cy="825500"/>
        </a:xfrm>
        <a:prstGeom prst="rect">
          <a:avLst/>
        </a:prstGeom>
        <a:noFill/>
        <a:ln w="9525">
          <a:noFill/>
        </a:ln>
      </xdr:spPr>
    </xdr:pic>
  </etc:cellImage>
  <etc:cellImage>
    <xdr:pic>
      <xdr:nvPicPr>
        <xdr:cNvPr id="38615" name="ID_A31E480ED6144E3A948D4B09EB98A9A6"/>
        <xdr:cNvPicPr>
          <a:picLocks noChangeAspect="1"/>
        </xdr:cNvPicPr>
      </xdr:nvPicPr>
      <xdr:blipFill>
        <a:blip r:embed="rId22"/>
        <a:stretch>
          <a:fillRect/>
        </a:stretch>
      </xdr:blipFill>
      <xdr:spPr>
        <a:xfrm>
          <a:off x="4960620" y="26691590"/>
          <a:ext cx="1048385" cy="862330"/>
        </a:xfrm>
        <a:prstGeom prst="rect">
          <a:avLst/>
        </a:prstGeom>
        <a:noFill/>
        <a:ln w="9525">
          <a:noFill/>
        </a:ln>
      </xdr:spPr>
    </xdr:pic>
  </etc:cellImage>
  <etc:cellImage>
    <xdr:pic>
      <xdr:nvPicPr>
        <xdr:cNvPr id="38616" name="ID_0A0C6F27F32748489A4004CFFBBF80AB"/>
        <xdr:cNvPicPr>
          <a:picLocks noChangeAspect="1"/>
        </xdr:cNvPicPr>
      </xdr:nvPicPr>
      <xdr:blipFill>
        <a:blip r:embed="rId23"/>
        <a:stretch>
          <a:fillRect/>
        </a:stretch>
      </xdr:blipFill>
      <xdr:spPr>
        <a:xfrm>
          <a:off x="4778375" y="27653615"/>
          <a:ext cx="1459230" cy="910590"/>
        </a:xfrm>
        <a:prstGeom prst="rect">
          <a:avLst/>
        </a:prstGeom>
        <a:noFill/>
        <a:ln w="9525">
          <a:noFill/>
        </a:ln>
      </xdr:spPr>
    </xdr:pic>
  </etc:cellImage>
  <etc:cellImage>
    <xdr:pic>
      <xdr:nvPicPr>
        <xdr:cNvPr id="38618" name="ID_8DB47B3ECF6C4DBE9009767BC54167B1"/>
        <xdr:cNvPicPr>
          <a:picLocks noChangeAspect="1"/>
        </xdr:cNvPicPr>
      </xdr:nvPicPr>
      <xdr:blipFill>
        <a:blip r:embed="rId24"/>
        <a:stretch>
          <a:fillRect/>
        </a:stretch>
      </xdr:blipFill>
      <xdr:spPr>
        <a:xfrm>
          <a:off x="4739640" y="29916120"/>
          <a:ext cx="1728470" cy="973455"/>
        </a:xfrm>
        <a:prstGeom prst="rect">
          <a:avLst/>
        </a:prstGeom>
        <a:noFill/>
        <a:ln w="9525">
          <a:noFill/>
        </a:ln>
      </xdr:spPr>
    </xdr:pic>
  </etc:cellImage>
  <etc:cellImage>
    <xdr:pic>
      <xdr:nvPicPr>
        <xdr:cNvPr id="12" name="ID_2DB2089C36024234BA31AE264DFC3CDA" descr="屏幕截图 2024-12-08 133502"/>
        <xdr:cNvPicPr/>
      </xdr:nvPicPr>
      <xdr:blipFill>
        <a:blip r:embed="rId25"/>
        <a:stretch>
          <a:fillRect/>
        </a:stretch>
      </xdr:blipFill>
      <xdr:spPr>
        <a:xfrm>
          <a:off x="0" y="0"/>
          <a:ext cx="1546860" cy="2796540"/>
        </a:xfrm>
        <a:prstGeom prst="rect">
          <a:avLst/>
        </a:prstGeom>
      </xdr:spPr>
    </xdr:pic>
  </etc:cellImage>
  <etc:cellImage>
    <xdr:pic>
      <xdr:nvPicPr>
        <xdr:cNvPr id="38622" name="ID_1466C562CC60464ABE7FD1BDD1217ADA"/>
        <xdr:cNvPicPr>
          <a:picLocks noChangeAspect="1"/>
        </xdr:cNvPicPr>
      </xdr:nvPicPr>
      <xdr:blipFill>
        <a:blip r:embed="rId26"/>
        <a:srcRect t="10172"/>
        <a:stretch>
          <a:fillRect/>
        </a:stretch>
      </xdr:blipFill>
      <xdr:spPr>
        <a:xfrm>
          <a:off x="4847590" y="34205545"/>
          <a:ext cx="1285875" cy="793750"/>
        </a:xfrm>
        <a:prstGeom prst="rect">
          <a:avLst/>
        </a:prstGeom>
        <a:noFill/>
        <a:ln w="9525">
          <a:noFill/>
        </a:ln>
      </xdr:spPr>
    </xdr:pic>
  </etc:cellImage>
  <etc:cellImage>
    <xdr:pic>
      <xdr:nvPicPr>
        <xdr:cNvPr id="8" name="ID_2E28F759DF2A4CE5BC80E4FB9A3396C6" descr="屏幕截图 2024-12-08 132951"/>
        <xdr:cNvPicPr/>
      </xdr:nvPicPr>
      <xdr:blipFill>
        <a:blip r:embed="rId27"/>
        <a:stretch>
          <a:fillRect/>
        </a:stretch>
      </xdr:blipFill>
      <xdr:spPr>
        <a:xfrm>
          <a:off x="0" y="0"/>
          <a:ext cx="2682240" cy="1881505"/>
        </a:xfrm>
        <a:prstGeom prst="rect">
          <a:avLst/>
        </a:prstGeom>
      </xdr:spPr>
    </xdr:pic>
  </etc:cellImage>
  <etc:cellImage>
    <xdr:pic>
      <xdr:nvPicPr>
        <xdr:cNvPr id="9" name="ID_19AD88D419E541F793C8CF586E0523E6" descr="屏幕截图 2024-12-08 132854"/>
        <xdr:cNvPicPr/>
      </xdr:nvPicPr>
      <xdr:blipFill>
        <a:blip r:embed="rId28"/>
        <a:stretch>
          <a:fillRect/>
        </a:stretch>
      </xdr:blipFill>
      <xdr:spPr>
        <a:xfrm>
          <a:off x="0" y="0"/>
          <a:ext cx="2346960" cy="2491740"/>
        </a:xfrm>
        <a:prstGeom prst="rect">
          <a:avLst/>
        </a:prstGeom>
      </xdr:spPr>
    </xdr:pic>
  </etc:cellImage>
  <etc:cellImage>
    <xdr:pic>
      <xdr:nvPicPr>
        <xdr:cNvPr id="10" name="ID_9A39ED49207D4D55BD41B2F103F50A65" descr="屏幕截图 2024-12-08 133026"/>
        <xdr:cNvPicPr/>
      </xdr:nvPicPr>
      <xdr:blipFill>
        <a:blip r:embed="rId29"/>
        <a:stretch>
          <a:fillRect/>
        </a:stretch>
      </xdr:blipFill>
      <xdr:spPr>
        <a:xfrm>
          <a:off x="0" y="0"/>
          <a:ext cx="2758440" cy="1607820"/>
        </a:xfrm>
        <a:prstGeom prst="rect">
          <a:avLst/>
        </a:prstGeom>
      </xdr:spPr>
    </xdr:pic>
  </etc:cellImage>
  <etc:cellImage>
    <xdr:pic>
      <xdr:nvPicPr>
        <xdr:cNvPr id="38648" name="ID_7CC5A2D395424B709A2FCE03C9D34EDE"/>
        <xdr:cNvPicPr>
          <a:picLocks noChangeAspect="1"/>
        </xdr:cNvPicPr>
      </xdr:nvPicPr>
      <xdr:blipFill>
        <a:blip r:embed="rId30"/>
        <a:stretch>
          <a:fillRect/>
        </a:stretch>
      </xdr:blipFill>
      <xdr:spPr>
        <a:xfrm>
          <a:off x="4847590" y="55493920"/>
          <a:ext cx="1280160" cy="844550"/>
        </a:xfrm>
        <a:prstGeom prst="rect">
          <a:avLst/>
        </a:prstGeom>
        <a:noFill/>
        <a:ln w="9525">
          <a:noFill/>
        </a:ln>
      </xdr:spPr>
    </xdr:pic>
  </etc:cellImage>
  <etc:cellImage>
    <xdr:pic>
      <xdr:nvPicPr>
        <xdr:cNvPr id="38631" name="ID_3017E9AD90CA4C93AA5294441BDACC8F"/>
        <xdr:cNvPicPr>
          <a:picLocks noChangeAspect="1"/>
        </xdr:cNvPicPr>
      </xdr:nvPicPr>
      <xdr:blipFill>
        <a:blip r:embed="rId15"/>
        <a:stretch>
          <a:fillRect/>
        </a:stretch>
      </xdr:blipFill>
      <xdr:spPr>
        <a:xfrm>
          <a:off x="4953635" y="47491650"/>
          <a:ext cx="1324610" cy="1035685"/>
        </a:xfrm>
        <a:prstGeom prst="rect">
          <a:avLst/>
        </a:prstGeom>
        <a:noFill/>
        <a:ln w="9525">
          <a:noFill/>
        </a:ln>
      </xdr:spPr>
    </xdr:pic>
  </etc:cellImage>
  <etc:cellImage>
    <xdr:pic>
      <xdr:nvPicPr>
        <xdr:cNvPr id="11" name="ID_6EBEC6B4D209447698EA434F636EAC07" descr="屏幕截图 2024-12-08 133150"/>
        <xdr:cNvPicPr/>
      </xdr:nvPicPr>
      <xdr:blipFill>
        <a:blip r:embed="rId31"/>
        <a:stretch>
          <a:fillRect/>
        </a:stretch>
      </xdr:blipFill>
      <xdr:spPr>
        <a:xfrm>
          <a:off x="0" y="0"/>
          <a:ext cx="2301240" cy="1912620"/>
        </a:xfrm>
        <a:prstGeom prst="rect">
          <a:avLst/>
        </a:prstGeom>
      </xdr:spPr>
    </xdr:pic>
  </etc:cellImage>
  <etc:cellImage>
    <xdr:pic>
      <xdr:nvPicPr>
        <xdr:cNvPr id="38649" name="ID_205E63295DE54BBBB7E1DA2AE9322184"/>
        <xdr:cNvPicPr>
          <a:picLocks noChangeAspect="1"/>
        </xdr:cNvPicPr>
      </xdr:nvPicPr>
      <xdr:blipFill>
        <a:blip r:embed="rId32"/>
        <a:stretch>
          <a:fillRect/>
        </a:stretch>
      </xdr:blipFill>
      <xdr:spPr>
        <a:xfrm>
          <a:off x="4900295" y="53726715"/>
          <a:ext cx="1310640" cy="694690"/>
        </a:xfrm>
        <a:prstGeom prst="rect">
          <a:avLst/>
        </a:prstGeom>
        <a:noFill/>
        <a:ln w="9525">
          <a:noFill/>
        </a:ln>
      </xdr:spPr>
    </xdr:pic>
  </etc:cellImage>
  <etc:cellImage>
    <xdr:pic>
      <xdr:nvPicPr>
        <xdr:cNvPr id="17" name="ID_A83C5C5EB56C4BEFA862A98146B075B1"/>
        <xdr:cNvPicPr>
          <a:picLocks noChangeAspect="1"/>
        </xdr:cNvPicPr>
      </xdr:nvPicPr>
      <xdr:blipFill>
        <a:blip r:embed="rId33"/>
        <a:stretch>
          <a:fillRect/>
        </a:stretch>
      </xdr:blipFill>
      <xdr:spPr>
        <a:xfrm>
          <a:off x="4787265" y="37038915"/>
          <a:ext cx="1539240" cy="1019810"/>
        </a:xfrm>
        <a:prstGeom prst="rect">
          <a:avLst/>
        </a:prstGeom>
        <a:noFill/>
        <a:ln w="9525">
          <a:noFill/>
        </a:ln>
      </xdr:spPr>
    </xdr:pic>
  </etc:cellImage>
  <etc:cellImage>
    <xdr:pic>
      <xdr:nvPicPr>
        <xdr:cNvPr id="13" name="ID_0BC61091E3C2424E8BA3CA40A791868B" descr="屏幕截图 2024-12-08 133626"/>
        <xdr:cNvPicPr/>
      </xdr:nvPicPr>
      <xdr:blipFill>
        <a:blip r:embed="rId34"/>
        <a:stretch>
          <a:fillRect/>
        </a:stretch>
      </xdr:blipFill>
      <xdr:spPr>
        <a:xfrm>
          <a:off x="0" y="0"/>
          <a:ext cx="2148840" cy="2194560"/>
        </a:xfrm>
        <a:prstGeom prst="rect">
          <a:avLst/>
        </a:prstGeom>
      </xdr:spPr>
    </xdr:pic>
  </etc:cellImage>
  <etc:cellImage>
    <xdr:pic>
      <xdr:nvPicPr>
        <xdr:cNvPr id="2" name="ID_C3DEDEF41E04430CA7F0B0F7E9187E24" descr="屏幕截图 2024-12-08 132031"/>
        <xdr:cNvPicPr/>
      </xdr:nvPicPr>
      <xdr:blipFill>
        <a:blip r:embed="rId35"/>
        <a:stretch>
          <a:fillRect/>
        </a:stretch>
      </xdr:blipFill>
      <xdr:spPr>
        <a:xfrm>
          <a:off x="0" y="0"/>
          <a:ext cx="2819400" cy="1722120"/>
        </a:xfrm>
        <a:prstGeom prst="rect">
          <a:avLst/>
        </a:prstGeom>
      </xdr:spPr>
    </xdr:pic>
  </etc:cellImage>
  <etc:cellImage>
    <xdr:pic>
      <xdr:nvPicPr>
        <xdr:cNvPr id="3" name="ID_F550B28325834AF6825E40BF6B54E27A" descr="屏幕截图 2024-12-08 132210"/>
        <xdr:cNvPicPr/>
      </xdr:nvPicPr>
      <xdr:blipFill>
        <a:blip r:embed="rId36"/>
        <a:stretch>
          <a:fillRect/>
        </a:stretch>
      </xdr:blipFill>
      <xdr:spPr>
        <a:xfrm>
          <a:off x="0" y="0"/>
          <a:ext cx="2301240" cy="1760220"/>
        </a:xfrm>
        <a:prstGeom prst="rect">
          <a:avLst/>
        </a:prstGeom>
      </xdr:spPr>
    </xdr:pic>
  </etc:cellImage>
  <etc:cellImage>
    <xdr:pic>
      <xdr:nvPicPr>
        <xdr:cNvPr id="7" name="ID_333FEF1786664899BB4C73A987E7EF56" descr="屏幕截图 2024-12-08 132648"/>
        <xdr:cNvPicPr/>
      </xdr:nvPicPr>
      <xdr:blipFill>
        <a:blip r:embed="rId37"/>
        <a:stretch>
          <a:fillRect/>
        </a:stretch>
      </xdr:blipFill>
      <xdr:spPr>
        <a:xfrm>
          <a:off x="0" y="0"/>
          <a:ext cx="2705100" cy="2445385"/>
        </a:xfrm>
        <a:prstGeom prst="rect">
          <a:avLst/>
        </a:prstGeom>
      </xdr:spPr>
    </xdr:pic>
  </etc:cellImage>
  <etc:cellImage>
    <xdr:pic>
      <xdr:nvPicPr>
        <xdr:cNvPr id="38671" name="ID_916777D39491439082F2991A4E761581" descr="u=957472095,2918708923&amp;fm=253&amp;fmt=auto&amp;app=138&amp;f=JPEG.webp"/>
        <xdr:cNvPicPr>
          <a:picLocks noChangeAspect="1"/>
        </xdr:cNvPicPr>
      </xdr:nvPicPr>
      <xdr:blipFill>
        <a:blip r:embed="rId38"/>
        <a:stretch>
          <a:fillRect/>
        </a:stretch>
      </xdr:blipFill>
      <xdr:spPr>
        <a:xfrm>
          <a:off x="5036820" y="85288755"/>
          <a:ext cx="967105" cy="967740"/>
        </a:xfrm>
        <a:prstGeom prst="rect">
          <a:avLst/>
        </a:prstGeom>
        <a:noFill/>
        <a:ln w="9525">
          <a:noFill/>
        </a:ln>
      </xdr:spPr>
    </xdr:pic>
  </etc:cellImage>
  <etc:cellImage>
    <xdr:pic>
      <xdr:nvPicPr>
        <xdr:cNvPr id="38624" name="ID_1E4269C7415F41918B994C0A1A68AD8F"/>
        <xdr:cNvPicPr>
          <a:picLocks noChangeAspect="1"/>
        </xdr:cNvPicPr>
      </xdr:nvPicPr>
      <xdr:blipFill>
        <a:blip r:embed="rId39"/>
        <a:stretch>
          <a:fillRect/>
        </a:stretch>
      </xdr:blipFill>
      <xdr:spPr>
        <a:xfrm>
          <a:off x="4778375" y="36034980"/>
          <a:ext cx="1468120" cy="781685"/>
        </a:xfrm>
        <a:prstGeom prst="rect">
          <a:avLst/>
        </a:prstGeom>
        <a:noFill/>
        <a:ln w="9525">
          <a:noFill/>
        </a:ln>
      </xdr:spPr>
    </xdr:pic>
  </etc:cellImage>
  <etc:cellImage>
    <xdr:pic>
      <xdr:nvPicPr>
        <xdr:cNvPr id="38652" name="ID_6A17246554A54BF5B10AF29313BE7E88" descr="1665486660121_A3164025-4C23-44ad-9896-289A091AE720"/>
        <xdr:cNvPicPr>
          <a:picLocks noChangeAspect="1"/>
        </xdr:cNvPicPr>
      </xdr:nvPicPr>
      <xdr:blipFill>
        <a:blip r:embed="rId40"/>
        <a:stretch>
          <a:fillRect/>
        </a:stretch>
      </xdr:blipFill>
      <xdr:spPr>
        <a:xfrm>
          <a:off x="4631055" y="38200330"/>
          <a:ext cx="1771650" cy="886460"/>
        </a:xfrm>
        <a:prstGeom prst="rect">
          <a:avLst/>
        </a:prstGeom>
        <a:noFill/>
        <a:ln w="9525">
          <a:noFill/>
        </a:ln>
      </xdr:spPr>
    </xdr:pic>
  </etc:cellImage>
  <etc:cellImage>
    <xdr:pic>
      <xdr:nvPicPr>
        <xdr:cNvPr id="38670" name="ID_061DB16DADE4438DBC47F3C2395AA5B6" descr="u=2684482198,4150295912&amp;fm=253&amp;fmt=auto&amp;app=138&amp;f=JPEG.webp"/>
        <xdr:cNvPicPr>
          <a:picLocks noChangeAspect="1"/>
        </xdr:cNvPicPr>
      </xdr:nvPicPr>
      <xdr:blipFill>
        <a:blip r:embed="rId41"/>
        <a:stretch>
          <a:fillRect/>
        </a:stretch>
      </xdr:blipFill>
      <xdr:spPr>
        <a:xfrm>
          <a:off x="5120005" y="84463890"/>
          <a:ext cx="800735" cy="800100"/>
        </a:xfrm>
        <a:prstGeom prst="rect">
          <a:avLst/>
        </a:prstGeom>
        <a:noFill/>
        <a:ln w="9525">
          <a:noFill/>
        </a:ln>
      </xdr:spPr>
    </xdr:pic>
  </etc:cellImage>
  <etc:cellImage>
    <xdr:pic>
      <xdr:nvPicPr>
        <xdr:cNvPr id="38626" name="ID_B1384E848E484FC9822118F24408575D"/>
        <xdr:cNvPicPr>
          <a:picLocks noChangeAspect="1"/>
        </xdr:cNvPicPr>
      </xdr:nvPicPr>
      <xdr:blipFill>
        <a:blip r:embed="rId42"/>
        <a:stretch>
          <a:fillRect/>
        </a:stretch>
      </xdr:blipFill>
      <xdr:spPr>
        <a:xfrm>
          <a:off x="4946650" y="39197280"/>
          <a:ext cx="1142365" cy="1149350"/>
        </a:xfrm>
        <a:prstGeom prst="rect">
          <a:avLst/>
        </a:prstGeom>
        <a:noFill/>
        <a:ln w="9525">
          <a:noFill/>
        </a:ln>
      </xdr:spPr>
    </xdr:pic>
  </etc:cellImage>
  <etc:cellImage>
    <xdr:pic>
      <xdr:nvPicPr>
        <xdr:cNvPr id="38627" name="ID_8E34AD5F78A9427E9AAAE45B9F866D31"/>
        <xdr:cNvPicPr>
          <a:picLocks noChangeAspect="1"/>
        </xdr:cNvPicPr>
      </xdr:nvPicPr>
      <xdr:blipFill>
        <a:blip r:embed="rId43"/>
        <a:stretch>
          <a:fillRect/>
        </a:stretch>
      </xdr:blipFill>
      <xdr:spPr>
        <a:xfrm>
          <a:off x="4900295" y="40490140"/>
          <a:ext cx="1195705" cy="783590"/>
        </a:xfrm>
        <a:prstGeom prst="rect">
          <a:avLst/>
        </a:prstGeom>
        <a:noFill/>
        <a:ln w="9525">
          <a:noFill/>
        </a:ln>
      </xdr:spPr>
    </xdr:pic>
  </etc:cellImage>
  <etc:cellImage>
    <xdr:pic>
      <xdr:nvPicPr>
        <xdr:cNvPr id="112" name="ID_FE783A56E37B4DD5AEBE25C0969EB19B"/>
        <xdr:cNvPicPr>
          <a:picLocks noChangeAspect="1"/>
        </xdr:cNvPicPr>
      </xdr:nvPicPr>
      <xdr:blipFill>
        <a:blip r:embed="rId44"/>
        <a:stretch>
          <a:fillRect/>
        </a:stretch>
      </xdr:blipFill>
      <xdr:spPr>
        <a:xfrm>
          <a:off x="4726940" y="54656990"/>
          <a:ext cx="1584960" cy="669290"/>
        </a:xfrm>
        <a:prstGeom prst="rect">
          <a:avLst/>
        </a:prstGeom>
        <a:noFill/>
        <a:ln w="9525">
          <a:noFill/>
        </a:ln>
      </xdr:spPr>
    </xdr:pic>
  </etc:cellImage>
  <etc:cellImage>
    <xdr:pic>
      <xdr:nvPicPr>
        <xdr:cNvPr id="38636" name="ID_67D6708481364F579B20ABB145CE94AF"/>
        <xdr:cNvPicPr>
          <a:picLocks noChangeAspect="1"/>
        </xdr:cNvPicPr>
      </xdr:nvPicPr>
      <xdr:blipFill>
        <a:blip r:embed="rId45"/>
        <a:stretch>
          <a:fillRect/>
        </a:stretch>
      </xdr:blipFill>
      <xdr:spPr>
        <a:xfrm>
          <a:off x="4976495" y="43983275"/>
          <a:ext cx="1128395" cy="1061720"/>
        </a:xfrm>
        <a:prstGeom prst="rect">
          <a:avLst/>
        </a:prstGeom>
        <a:noFill/>
        <a:ln w="9525">
          <a:noFill/>
        </a:ln>
      </xdr:spPr>
    </xdr:pic>
  </etc:cellImage>
  <etc:cellImage>
    <xdr:pic>
      <xdr:nvPicPr>
        <xdr:cNvPr id="38630" name="ID_262551FD7F7F4123A65D264F619FF98C"/>
        <xdr:cNvPicPr>
          <a:picLocks noChangeAspect="1"/>
        </xdr:cNvPicPr>
      </xdr:nvPicPr>
      <xdr:blipFill>
        <a:blip r:embed="rId15"/>
        <a:stretch>
          <a:fillRect/>
        </a:stretch>
      </xdr:blipFill>
      <xdr:spPr>
        <a:xfrm>
          <a:off x="4900295" y="46314360"/>
          <a:ext cx="1325245" cy="1027430"/>
        </a:xfrm>
        <a:prstGeom prst="rect">
          <a:avLst/>
        </a:prstGeom>
        <a:noFill/>
        <a:ln w="9525">
          <a:noFill/>
        </a:ln>
      </xdr:spPr>
    </xdr:pic>
  </etc:cellImage>
  <etc:cellImage>
    <xdr:pic>
      <xdr:nvPicPr>
        <xdr:cNvPr id="38651" name="ID_62BB5D9ED2B445BDA1D60EA412A854F2"/>
        <xdr:cNvPicPr>
          <a:picLocks noChangeAspect="1"/>
        </xdr:cNvPicPr>
      </xdr:nvPicPr>
      <xdr:blipFill>
        <a:blip r:embed="rId46"/>
        <a:stretch>
          <a:fillRect/>
        </a:stretch>
      </xdr:blipFill>
      <xdr:spPr>
        <a:xfrm>
          <a:off x="4916805" y="48678465"/>
          <a:ext cx="1322705" cy="919480"/>
        </a:xfrm>
        <a:prstGeom prst="rect">
          <a:avLst/>
        </a:prstGeom>
        <a:noFill/>
        <a:ln w="9525">
          <a:noFill/>
        </a:ln>
      </xdr:spPr>
    </xdr:pic>
  </etc:cellImage>
  <etc:cellImage>
    <xdr:pic>
      <xdr:nvPicPr>
        <xdr:cNvPr id="38647" name="ID_46D5255C13F14E98A026D42778E20C1B"/>
        <xdr:cNvPicPr>
          <a:picLocks noChangeAspect="1"/>
        </xdr:cNvPicPr>
      </xdr:nvPicPr>
      <xdr:blipFill>
        <a:blip r:embed="rId47"/>
        <a:stretch>
          <a:fillRect/>
        </a:stretch>
      </xdr:blipFill>
      <xdr:spPr>
        <a:xfrm>
          <a:off x="4861560" y="56476265"/>
          <a:ext cx="1386840" cy="1044575"/>
        </a:xfrm>
        <a:prstGeom prst="rect">
          <a:avLst/>
        </a:prstGeom>
        <a:noFill/>
        <a:ln w="9525">
          <a:noFill/>
        </a:ln>
      </xdr:spPr>
    </xdr:pic>
  </etc:cellImage>
  <etc:cellImage>
    <xdr:pic>
      <xdr:nvPicPr>
        <xdr:cNvPr id="38642" name="ID_6A9056652432447892F70640846F8CC0"/>
        <xdr:cNvPicPr>
          <a:picLocks noChangeAspect="1"/>
        </xdr:cNvPicPr>
      </xdr:nvPicPr>
      <xdr:blipFill>
        <a:blip r:embed="rId48"/>
        <a:stretch>
          <a:fillRect/>
        </a:stretch>
      </xdr:blipFill>
      <xdr:spPr>
        <a:xfrm>
          <a:off x="4822825" y="61800740"/>
          <a:ext cx="1248410" cy="887730"/>
        </a:xfrm>
        <a:prstGeom prst="rect">
          <a:avLst/>
        </a:prstGeom>
        <a:noFill/>
        <a:ln w="9525">
          <a:noFill/>
        </a:ln>
      </xdr:spPr>
    </xdr:pic>
  </etc:cellImage>
  <etc:cellImage>
    <xdr:pic>
      <xdr:nvPicPr>
        <xdr:cNvPr id="38659" name="ID_0583657BBA8F44638123F5CE7F0FD746" descr="baf979fb06ecd6f3c4a6feac442226cb_resize,l_124"/>
        <xdr:cNvPicPr>
          <a:picLocks noChangeAspect="1"/>
        </xdr:cNvPicPr>
      </xdr:nvPicPr>
      <xdr:blipFill>
        <a:blip r:embed="rId49"/>
        <a:stretch>
          <a:fillRect/>
        </a:stretch>
      </xdr:blipFill>
      <xdr:spPr>
        <a:xfrm>
          <a:off x="5166360" y="75287505"/>
          <a:ext cx="943610" cy="948690"/>
        </a:xfrm>
        <a:prstGeom prst="rect">
          <a:avLst/>
        </a:prstGeom>
        <a:noFill/>
        <a:ln w="9525">
          <a:noFill/>
        </a:ln>
      </xdr:spPr>
    </xdr:pic>
  </etc:cellImage>
  <etc:cellImage>
    <xdr:pic>
      <xdr:nvPicPr>
        <xdr:cNvPr id="19459" name="ID_F1B78D790E38405188E5990695199F90" descr="u=1067728010,3484259774&amp;fm=253&amp;fmt=auto&amp;app=138&amp;f=JPEG.webp"/>
        <xdr:cNvPicPr>
          <a:picLocks noChangeAspect="1"/>
        </xdr:cNvPicPr>
      </xdr:nvPicPr>
      <xdr:blipFill>
        <a:blip r:embed="rId50"/>
        <a:stretch>
          <a:fillRect/>
        </a:stretch>
      </xdr:blipFill>
      <xdr:spPr>
        <a:xfrm>
          <a:off x="4831715" y="79321025"/>
          <a:ext cx="1377950" cy="1029335"/>
        </a:xfrm>
        <a:prstGeom prst="rect">
          <a:avLst/>
        </a:prstGeom>
        <a:noFill/>
        <a:ln w="9525">
          <a:noFill/>
        </a:ln>
      </xdr:spPr>
    </xdr:pic>
  </etc:cellImage>
  <etc:cellImage>
    <xdr:pic>
      <xdr:nvPicPr>
        <xdr:cNvPr id="38665" name="ID_EA66DD2DD093424B8A45FE0C3D2B2655" descr="u=52229194,2745107707&amp;fm=253&amp;fmt=auto&amp;app=138&amp;f=JPEG.webp"/>
        <xdr:cNvPicPr>
          <a:picLocks noChangeAspect="1"/>
        </xdr:cNvPicPr>
      </xdr:nvPicPr>
      <xdr:blipFill>
        <a:blip r:embed="rId51"/>
        <a:stretch>
          <a:fillRect/>
        </a:stretch>
      </xdr:blipFill>
      <xdr:spPr>
        <a:xfrm>
          <a:off x="4836795" y="81523840"/>
          <a:ext cx="1402715" cy="840105"/>
        </a:xfrm>
        <a:prstGeom prst="rect">
          <a:avLst/>
        </a:prstGeom>
        <a:noFill/>
        <a:ln w="9525">
          <a:noFill/>
        </a:ln>
      </xdr:spPr>
    </xdr:pic>
  </etc:cellImage>
  <etc:cellImage>
    <xdr:pic>
      <xdr:nvPicPr>
        <xdr:cNvPr id="38678" name="ID_5DFEA1CD7FE145D1A2EDD1CAAA7DD340" descr="u=3618799446,414411403&amp;fm=224&amp;app=112&amp;f=JPEG"/>
        <xdr:cNvPicPr>
          <a:picLocks noChangeAspect="1"/>
        </xdr:cNvPicPr>
      </xdr:nvPicPr>
      <xdr:blipFill>
        <a:blip r:embed="rId52"/>
        <a:stretch>
          <a:fillRect/>
        </a:stretch>
      </xdr:blipFill>
      <xdr:spPr>
        <a:xfrm>
          <a:off x="4958715" y="92881450"/>
          <a:ext cx="1123315" cy="1120775"/>
        </a:xfrm>
        <a:prstGeom prst="rect">
          <a:avLst/>
        </a:prstGeom>
        <a:noFill/>
        <a:ln w="9525">
          <a:noFill/>
        </a:ln>
      </xdr:spPr>
    </xdr:pic>
  </etc:cellImage>
  <etc:cellImage>
    <xdr:pic>
      <xdr:nvPicPr>
        <xdr:cNvPr id="38673" name="ID_CF6C78D0C63F4475B234655B0BBE0425" descr="src=http___img.alicdn.com_bao_uploaded_i2_752373926_TB2t1lKC4WYBuNjy1zkXXXGGpXa_!!752373926-0-item_pic.jpg&amp;refer=http___img.alicdn.webp"/>
        <xdr:cNvPicPr>
          <a:picLocks noChangeAspect="1"/>
        </xdr:cNvPicPr>
      </xdr:nvPicPr>
      <xdr:blipFill>
        <a:blip r:embed="rId53"/>
        <a:stretch>
          <a:fillRect/>
        </a:stretch>
      </xdr:blipFill>
      <xdr:spPr>
        <a:xfrm>
          <a:off x="5006975" y="87334725"/>
          <a:ext cx="1026795" cy="1029335"/>
        </a:xfrm>
        <a:prstGeom prst="rect">
          <a:avLst/>
        </a:prstGeom>
        <a:noFill/>
        <a:ln w="9525">
          <a:noFill/>
        </a:ln>
      </xdr:spPr>
    </xdr:pic>
  </etc:cellImage>
  <etc:cellImage>
    <xdr:pic>
      <xdr:nvPicPr>
        <xdr:cNvPr id="38675" name="ID_5D9B94E4DC5C40D4B814282918AA98A2" descr="2420779be52f426f9f13a3e04b4f3157"/>
        <xdr:cNvPicPr>
          <a:picLocks noChangeAspect="1"/>
        </xdr:cNvPicPr>
      </xdr:nvPicPr>
      <xdr:blipFill>
        <a:blip r:embed="rId54"/>
        <a:stretch>
          <a:fillRect/>
        </a:stretch>
      </xdr:blipFill>
      <xdr:spPr>
        <a:xfrm>
          <a:off x="4749800" y="89442925"/>
          <a:ext cx="1541145" cy="1029335"/>
        </a:xfrm>
        <a:prstGeom prst="rect">
          <a:avLst/>
        </a:prstGeom>
        <a:noFill/>
        <a:ln w="9525">
          <a:noFill/>
        </a:ln>
      </xdr:spPr>
    </xdr:pic>
  </etc:cellImage>
  <etc:cellImage>
    <xdr:pic>
      <xdr:nvPicPr>
        <xdr:cNvPr id="38680" name="ID_7F611A416BD44925B264117C9AD5D701" descr="u=2894562621,1772085165&amp;fm=253&amp;fmt=auto&amp;app=138&amp;f=JPEG.webp"/>
        <xdr:cNvPicPr>
          <a:picLocks noChangeAspect="1"/>
        </xdr:cNvPicPr>
      </xdr:nvPicPr>
      <xdr:blipFill>
        <a:blip r:embed="rId55"/>
        <a:stretch>
          <a:fillRect/>
        </a:stretch>
      </xdr:blipFill>
      <xdr:spPr>
        <a:xfrm>
          <a:off x="4998085" y="94954725"/>
          <a:ext cx="1044575" cy="1042035"/>
        </a:xfrm>
        <a:prstGeom prst="rect">
          <a:avLst/>
        </a:prstGeom>
        <a:noFill/>
        <a:ln w="9525">
          <a:noFill/>
        </a:ln>
      </xdr:spPr>
    </xdr:pic>
  </etc:cellImage>
</etc:cellImages>
</file>

<file path=xl/sharedStrings.xml><?xml version="1.0" encoding="utf-8"?>
<sst xmlns="http://schemas.openxmlformats.org/spreadsheetml/2006/main" count="463" uniqueCount="276">
  <si>
    <t>五金材料费用的报告用清单</t>
  </si>
  <si>
    <t>序
号</t>
  </si>
  <si>
    <t>名称</t>
  </si>
  <si>
    <t>数量</t>
  </si>
  <si>
    <t>单位</t>
  </si>
  <si>
    <t>单价</t>
  </si>
  <si>
    <t>预算控制金额</t>
  </si>
  <si>
    <t>备注</t>
  </si>
  <si>
    <t>参照图片</t>
  </si>
  <si>
    <t>小计</t>
  </si>
  <si>
    <t>防盗门锁芯</t>
  </si>
  <si>
    <t>个</t>
  </si>
  <si>
    <t>防盗门锁芯8cm</t>
  </si>
  <si>
    <t>防盗门锁芯9cm</t>
  </si>
  <si>
    <t>防盗门锁芯10cm</t>
  </si>
  <si>
    <t>门环口</t>
  </si>
  <si>
    <t>对</t>
  </si>
  <si>
    <t>锁扣</t>
  </si>
  <si>
    <t>锁扣 送安装螺丝 荷叶锁扣</t>
  </si>
  <si>
    <t>插线板</t>
  </si>
  <si>
    <t>公牛-八位总控孔-3米</t>
  </si>
  <si>
    <t>移动电缆盘（带一百米长线的）</t>
  </si>
  <si>
    <t>带漏保移动电缆盘托线盘YZ3*2.5 100米</t>
  </si>
  <si>
    <t>多功能工具箱</t>
  </si>
  <si>
    <t>套</t>
  </si>
  <si>
    <t>科麦斯充电电钻电动螺丝刀多功能工具箱套装家用手电钻锂电钻电起子五金工具套装</t>
  </si>
  <si>
    <t>水管子</t>
  </si>
  <si>
    <t>包</t>
  </si>
  <si>
    <t xml:space="preserve"> 水管子25#，100米</t>
  </si>
  <si>
    <t>eld、日光灯启动器</t>
  </si>
  <si>
    <t>国标-LED-32W功率 (w)
23w
电压
111V~240V(含)
产品类型
日光灯镇流器</t>
  </si>
  <si>
    <t>弹簧</t>
  </si>
  <si>
    <t xml:space="preserve">300mm长带圈拉簧 带钩拉伸弹簧 拉力弹簧 </t>
  </si>
  <si>
    <t>LED灯管</t>
  </si>
  <si>
    <t>20W</t>
  </si>
  <si>
    <t>电胶布</t>
  </si>
  <si>
    <t>卷</t>
  </si>
  <si>
    <t xml:space="preserve"> 电工橡胶自粘带J-20耐高温绝缘高压胶布户外防水胶带</t>
  </si>
  <si>
    <t>水胶带</t>
  </si>
  <si>
    <t>生料带聚四氟乙烯加厚水龙头密封防水胶布水胶带水管管道燃气生胶带角阀卫浴配件</t>
  </si>
  <si>
    <t>电动修剪刀</t>
  </si>
  <si>
    <t>充电式绿篱机电动修剪机树枝园林绿化篱笆双刃修剪刀锯7.5 3电1充</t>
  </si>
  <si>
    <t>电动锯子</t>
  </si>
  <si>
    <t>双轮异向切割锯
普通属性 
重量
5.5kg功率
2400w</t>
  </si>
  <si>
    <t>插板</t>
  </si>
  <si>
    <t xml:space="preserve">
109K六孔
电源线长3米</t>
  </si>
  <si>
    <t>油漆调制橡胶水</t>
  </si>
  <si>
    <t>桶</t>
  </si>
  <si>
    <t>5公斤</t>
  </si>
  <si>
    <t>链锁</t>
  </si>
  <si>
    <t>条</t>
  </si>
  <si>
    <t>铁质 布料外包 50cm</t>
  </si>
  <si>
    <t>门把手</t>
  </si>
  <si>
    <t>不锈钢，参照图片</t>
  </si>
  <si>
    <t>锁子</t>
  </si>
  <si>
    <t>把</t>
  </si>
  <si>
    <t>32型 铁质 挂锁</t>
  </si>
  <si>
    <t>50型 铁质 挂锁</t>
  </si>
  <si>
    <t>63型 铁质 挂锁</t>
  </si>
  <si>
    <t>下水管</t>
  </si>
  <si>
    <t>根</t>
  </si>
  <si>
    <t>50mm（薄）</t>
  </si>
  <si>
    <t>铁丝</t>
  </si>
  <si>
    <t>kg</t>
  </si>
  <si>
    <t>6号</t>
  </si>
  <si>
    <t>8号</t>
  </si>
  <si>
    <t>玻璃胶</t>
  </si>
  <si>
    <t>瓶</t>
  </si>
  <si>
    <t>优质</t>
  </si>
  <si>
    <t>胶枪</t>
  </si>
  <si>
    <t>与玻璃胶匹配</t>
  </si>
  <si>
    <t>钳子</t>
  </si>
  <si>
    <t>尺寸：180*55mm</t>
  </si>
  <si>
    <t>尖嘴钳子</t>
  </si>
  <si>
    <t>钳头材质：碳钢
产品总长 (mm)：6寸</t>
  </si>
  <si>
    <t>螺丝刀</t>
  </si>
  <si>
    <t>十字、一字起子螺丝刀5*125mm 带磁性，各5把</t>
  </si>
  <si>
    <t>活动扳手</t>
  </si>
  <si>
    <t>6寸</t>
  </si>
  <si>
    <t>15寸</t>
  </si>
  <si>
    <t>卷尺</t>
  </si>
  <si>
    <t>7.5米</t>
  </si>
  <si>
    <t>开口扳手</t>
  </si>
  <si>
    <t>10件套</t>
  </si>
  <si>
    <t>铁锤</t>
  </si>
  <si>
    <t>高碳钢，长度：291mm</t>
  </si>
  <si>
    <t>铁锹</t>
  </si>
  <si>
    <t>方头</t>
  </si>
  <si>
    <t>铜芯线</t>
  </si>
  <si>
    <t>4平方铜芯线</t>
  </si>
  <si>
    <t>玻璃刀</t>
  </si>
  <si>
    <t>详见图片</t>
  </si>
  <si>
    <t>铁锹把</t>
  </si>
  <si>
    <t>2m*5cm</t>
  </si>
  <si>
    <t>冲水阀</t>
  </si>
  <si>
    <t>不锈钢</t>
  </si>
  <si>
    <t>老鼠架子</t>
  </si>
  <si>
    <t>30cm*12cm</t>
  </si>
  <si>
    <t>接头</t>
  </si>
  <si>
    <t>25#，20#</t>
  </si>
  <si>
    <t>闸阀</t>
  </si>
  <si>
    <t>灯泡</t>
  </si>
  <si>
    <t>30w</t>
  </si>
  <si>
    <t>声控灯</t>
  </si>
  <si>
    <t>15w</t>
  </si>
  <si>
    <t>小滚筒</t>
  </si>
  <si>
    <t>水枪</t>
  </si>
  <si>
    <t>锄头</t>
  </si>
  <si>
    <t>透明胶布</t>
  </si>
  <si>
    <t>5cm</t>
  </si>
  <si>
    <t>电空气开关</t>
  </si>
  <si>
    <t>灯头</t>
  </si>
  <si>
    <t>消防水带</t>
  </si>
  <si>
    <t>垃圾桶</t>
  </si>
  <si>
    <t>绿色环保移动，带轮子120L</t>
  </si>
  <si>
    <t>手电钻</t>
  </si>
  <si>
    <t>锂电手电钻套21v</t>
  </si>
  <si>
    <t>气泵喷壶</t>
  </si>
  <si>
    <t>角磨机</t>
  </si>
  <si>
    <t>电动打磨机小型</t>
  </si>
  <si>
    <t>强光手电筒</t>
  </si>
  <si>
    <t>充电式</t>
  </si>
  <si>
    <t>开孔钻头</t>
  </si>
  <si>
    <t>5/6/8/10/12#</t>
  </si>
  <si>
    <t>膨胀螺丝</t>
  </si>
  <si>
    <t>盒</t>
  </si>
  <si>
    <t>8MM*150</t>
  </si>
  <si>
    <t>10MM*100</t>
  </si>
  <si>
    <t>12MM*120</t>
  </si>
  <si>
    <t>膨胀螺丝内套</t>
  </si>
  <si>
    <t>6/8/10/12mm各500克</t>
  </si>
  <si>
    <t>排刷</t>
  </si>
  <si>
    <t>大号8寸</t>
  </si>
  <si>
    <t>小号1寸到5寸</t>
  </si>
  <si>
    <t>电工绝缘手套</t>
  </si>
  <si>
    <t>双</t>
  </si>
  <si>
    <t>水泥钉</t>
  </si>
  <si>
    <t>4/5/6/7/10CM各两盒</t>
  </si>
  <si>
    <t>线手套</t>
  </si>
  <si>
    <t>心格棉线</t>
  </si>
  <si>
    <t>乳胶漆</t>
  </si>
  <si>
    <t xml:space="preserve">涂料油漆，
白色面漆18L </t>
  </si>
  <si>
    <t>水泥</t>
  </si>
  <si>
    <t>袋</t>
  </si>
  <si>
    <t>水泥425，50kg</t>
  </si>
  <si>
    <t>果树剪刀</t>
  </si>
  <si>
    <t>修剪直径 (mm)：3
刃长 (cm)：20
柄部材质：塑料</t>
  </si>
  <si>
    <t>码钉枪</t>
  </si>
  <si>
    <t>类型:码钉枪/蚊钉枪
钉子长度： 25-50mm
钉槽容量:  100pcs</t>
  </si>
  <si>
    <t>钢钉枪钉</t>
  </si>
  <si>
    <t>钢排钉， 800支/盒，3厘米，4厘米，5厘米各5盒</t>
  </si>
  <si>
    <t>PPR内丝直接</t>
  </si>
  <si>
    <t>PPR内丝直接接头，D20,D25各200个</t>
  </si>
  <si>
    <t>开水器水箱停水葫</t>
  </si>
  <si>
    <t>浮球阀/蒸饭机箱车进水阀开关/水塔水箱浮球开关配件 不锈钢</t>
  </si>
  <si>
    <t>万能表</t>
  </si>
  <si>
    <t>显示类型：指针式
精度：三位半
产品尺寸（长*宽*高）(mm)：1*1mm</t>
  </si>
  <si>
    <t>手锯</t>
  </si>
  <si>
    <t>水泵</t>
  </si>
  <si>
    <t>10厘米220V</t>
  </si>
  <si>
    <t>水泵电线</t>
  </si>
  <si>
    <t>3x6+1 6米 适用5.5 -7.5KW 螺</t>
  </si>
  <si>
    <t>插头</t>
  </si>
  <si>
    <t>二脚10A插头</t>
  </si>
  <si>
    <t>卫生间冲水阀</t>
  </si>
  <si>
    <t>小铁锹</t>
  </si>
  <si>
    <t>头宽60cm,1.2米木柄</t>
  </si>
  <si>
    <t>铲刀</t>
  </si>
  <si>
    <t>头宽30cm，1.2米木柄</t>
  </si>
  <si>
    <t>锰钢平产</t>
  </si>
  <si>
    <t>50cm，25kg</t>
  </si>
  <si>
    <t>线槽</t>
  </si>
  <si>
    <t>塑料</t>
  </si>
  <si>
    <t>弯头</t>
  </si>
  <si>
    <t>节</t>
  </si>
  <si>
    <t>pvc，40#，90度</t>
  </si>
  <si>
    <t>三头</t>
  </si>
  <si>
    <t>pvc，40#</t>
  </si>
  <si>
    <t>卡子</t>
  </si>
  <si>
    <t>长胶手套</t>
  </si>
  <si>
    <t>pvc</t>
  </si>
  <si>
    <t>地暖分水阀</t>
  </si>
  <si>
    <t>六口</t>
  </si>
  <si>
    <t>五口</t>
  </si>
  <si>
    <t>四口</t>
  </si>
  <si>
    <t>地暖水阀</t>
  </si>
  <si>
    <t>32#</t>
  </si>
  <si>
    <t>25#</t>
  </si>
  <si>
    <t>直接</t>
  </si>
  <si>
    <t>胶带</t>
  </si>
  <si>
    <t>25mm*19mm*0.1mm</t>
  </si>
  <si>
    <t>管子钳</t>
  </si>
  <si>
    <t>12英寸</t>
  </si>
  <si>
    <t>窗户网</t>
  </si>
  <si>
    <t>米</t>
  </si>
  <si>
    <t>120x45...</t>
  </si>
  <si>
    <t>软密封闸阀</t>
  </si>
  <si>
    <t>台</t>
  </si>
  <si>
    <t>100#</t>
  </si>
  <si>
    <t>哈夫节</t>
  </si>
  <si>
    <t>90x20</t>
  </si>
  <si>
    <t>罗丝</t>
  </si>
  <si>
    <t>16x80</t>
  </si>
  <si>
    <t>管子</t>
  </si>
  <si>
    <t>110#PE</t>
  </si>
  <si>
    <t>法兰头片</t>
  </si>
  <si>
    <t>110#</t>
  </si>
  <si>
    <t>大小头</t>
  </si>
  <si>
    <t>110x90 PE</t>
  </si>
  <si>
    <t>胶垫</t>
  </si>
  <si>
    <t>大肚子哈夫节</t>
  </si>
  <si>
    <t>90#</t>
  </si>
  <si>
    <t>补心</t>
  </si>
  <si>
    <t>50x40</t>
  </si>
  <si>
    <t>外接</t>
  </si>
  <si>
    <t>50PPR</t>
  </si>
  <si>
    <t>90x50PE</t>
  </si>
  <si>
    <t>浩节闸阀</t>
  </si>
  <si>
    <t>球阀</t>
  </si>
  <si>
    <t>50PEx50PPR</t>
  </si>
  <si>
    <t>pvc,20#</t>
  </si>
  <si>
    <t>三通</t>
  </si>
  <si>
    <t>阀门</t>
  </si>
  <si>
    <t>50# PE截止阀门</t>
  </si>
  <si>
    <t>融管</t>
  </si>
  <si>
    <t>电线管</t>
  </si>
  <si>
    <t xml:space="preserve"> PVC管 </t>
  </si>
  <si>
    <t>75#</t>
  </si>
  <si>
    <t>管胶</t>
  </si>
  <si>
    <t>SMVP 4寸</t>
  </si>
  <si>
    <t>S型</t>
  </si>
  <si>
    <t>pvc，75#</t>
  </si>
  <si>
    <t>pcv</t>
  </si>
  <si>
    <t>铜线</t>
  </si>
  <si>
    <t>4平方</t>
  </si>
  <si>
    <t>堵头</t>
  </si>
  <si>
    <t>50#</t>
  </si>
  <si>
    <t>电线管卡子</t>
  </si>
  <si>
    <t>密封管子</t>
  </si>
  <si>
    <t>下水道</t>
  </si>
  <si>
    <t>开关</t>
  </si>
  <si>
    <t>墙内，塑料</t>
  </si>
  <si>
    <t>管钳</t>
  </si>
  <si>
    <t>300#</t>
  </si>
  <si>
    <t>手钳</t>
  </si>
  <si>
    <t>8寸</t>
  </si>
  <si>
    <t>电管子</t>
  </si>
  <si>
    <t>20#</t>
  </si>
  <si>
    <t>16#</t>
  </si>
  <si>
    <t>电管卡子</t>
  </si>
  <si>
    <t>电池</t>
  </si>
  <si>
    <t>金华力碳性</t>
  </si>
  <si>
    <t>电钻头</t>
  </si>
  <si>
    <t>6mm</t>
  </si>
  <si>
    <t>检电笔</t>
  </si>
  <si>
    <t>E6754</t>
  </si>
  <si>
    <t>彩钢钉</t>
  </si>
  <si>
    <t>3cm</t>
  </si>
  <si>
    <t>合页</t>
  </si>
  <si>
    <t>20cm</t>
  </si>
  <si>
    <t>打磨机钢刷头</t>
  </si>
  <si>
    <t>通用</t>
  </si>
  <si>
    <t>园林剪刀</t>
  </si>
  <si>
    <t>园林专用刀</t>
  </si>
  <si>
    <t>pvc，20#</t>
  </si>
  <si>
    <t>软红线</t>
  </si>
  <si>
    <t>2.5平方</t>
  </si>
  <si>
    <t>单开关</t>
  </si>
  <si>
    <t>C32</t>
  </si>
  <si>
    <t>焊条</t>
  </si>
  <si>
    <t>3.2mm</t>
  </si>
  <si>
    <t>下水道井盖</t>
  </si>
  <si>
    <t>75cm</t>
  </si>
  <si>
    <t>消毒灯</t>
  </si>
  <si>
    <t>4w</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</si>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</sst>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43">
    <font>
      <sz val="11"/>
      <color theme="1"/>
      <name val="宋体"/>
      <charset val="134"/>
      <scheme val="minor"/>
    </font>
    <font>
      <b/>
      <sz val="14"/>
      <name val="仿宋"/>
      <charset val="134"/>
    </font>
    <font>
      <sz val="12"/>
      <color theme="1"/>
      <name val="仿宋_GB2312"/>
      <charset val="134"/>
    </font>
    <font>
      <sz val="11"/>
      <color theme="1"/>
      <name val="仿宋_GB2312"/>
      <charset val="134"/>
    </font>
    <font>
      <b/>
      <sz val="20"/>
      <name val="华文中宋"/>
      <charset val="134"/>
    </font>
    <font>
      <sz val="9"/>
      <color theme="1"/>
      <name val="仿宋_GB2312"/>
      <charset val="134"/>
    </font>
    <font>
      <sz val="12"/>
      <color theme="1"/>
      <name val="黑体"/>
      <charset val="134"/>
    </font>
    <font>
      <sz val="12"/>
      <name val="仿宋"/>
      <charset val="134"/>
    </font>
    <font>
      <sz val="14"/>
      <name val="仿宋"/>
      <charset val="134"/>
    </font>
    <font>
      <sz val="6"/>
      <name val="仿宋"/>
      <charset val="134"/>
    </font>
    <font>
      <sz val="12"/>
      <color rgb="FF404040"/>
      <name val="Microsoft YaHei"/>
      <charset val="134"/>
    </font>
    <font>
      <sz val="12"/>
      <name val="宋体"/>
      <charset val="134"/>
    </font>
    <font>
      <sz val="11"/>
      <name val="宋体"/>
      <charset val="134"/>
    </font>
    <font>
      <sz val="11"/>
      <name val="宋体"/>
      <charset val="134"/>
      <scheme val="minor"/>
    </font>
    <font>
      <sz val="12"/>
      <color indexed="8"/>
      <name val="宋体"/>
      <charset val="134"/>
    </font>
    <font>
      <sz val="12"/>
      <color theme="1"/>
      <name val="仿宋"/>
      <charset val="134"/>
    </font>
    <font>
      <sz val="9"/>
      <color indexed="8"/>
      <name val="宋体"/>
      <charset val="134"/>
    </font>
    <font>
      <sz val="9"/>
      <name val="宋体"/>
      <charset val="134"/>
    </font>
    <font>
      <sz val="10"/>
      <name val="宋体"/>
      <charset val="134"/>
    </font>
    <font>
      <sz val="11"/>
      <name val="等线"/>
      <charset val="134"/>
    </font>
    <font>
      <sz val="11"/>
      <name val="仿宋_GB2312"/>
      <charset val="134"/>
    </font>
    <font>
      <sz val="11"/>
      <color rgb="FF000000"/>
      <name val="宋体"/>
      <charset val="134"/>
      <scheme val="minor"/>
    </font>
    <font>
      <sz val="11"/>
      <name val="SimSun"/>
      <charset val="134"/>
    </font>
    <font>
      <sz val="11"/>
      <color rgb="FF000000"/>
      <name val="宋体"/>
      <charset val="20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3" borderId="5"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6" applyNumberFormat="0" applyFill="0" applyAlignment="0" applyProtection="0">
      <alignment vertical="center"/>
    </xf>
    <xf numFmtId="0" fontId="30" fillId="0" borderId="6" applyNumberFormat="0" applyFill="0" applyAlignment="0" applyProtection="0">
      <alignment vertical="center"/>
    </xf>
    <xf numFmtId="0" fontId="31" fillId="0" borderId="7" applyNumberFormat="0" applyFill="0" applyAlignment="0" applyProtection="0">
      <alignment vertical="center"/>
    </xf>
    <xf numFmtId="0" fontId="31" fillId="0" borderId="0" applyNumberFormat="0" applyFill="0" applyBorder="0" applyAlignment="0" applyProtection="0">
      <alignment vertical="center"/>
    </xf>
    <xf numFmtId="0" fontId="32" fillId="4" borderId="8" applyNumberFormat="0" applyAlignment="0" applyProtection="0">
      <alignment vertical="center"/>
    </xf>
    <xf numFmtId="0" fontId="33" fillId="5" borderId="9" applyNumberFormat="0" applyAlignment="0" applyProtection="0">
      <alignment vertical="center"/>
    </xf>
    <xf numFmtId="0" fontId="34" fillId="5" borderId="8" applyNumberFormat="0" applyAlignment="0" applyProtection="0">
      <alignment vertical="center"/>
    </xf>
    <xf numFmtId="0" fontId="35" fillId="6" borderId="10" applyNumberFormat="0" applyAlignment="0" applyProtection="0">
      <alignment vertical="center"/>
    </xf>
    <xf numFmtId="0" fontId="36" fillId="0" borderId="11" applyNumberFormat="0" applyFill="0" applyAlignment="0" applyProtection="0">
      <alignment vertical="center"/>
    </xf>
    <xf numFmtId="0" fontId="37" fillId="0" borderId="12" applyNumberFormat="0" applyFill="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41" fillId="33" borderId="0" applyNumberFormat="0" applyBorder="0" applyAlignment="0" applyProtection="0">
      <alignment vertical="center"/>
    </xf>
    <xf numFmtId="0" fontId="0" fillId="0" borderId="0">
      <alignment vertical="center"/>
    </xf>
    <xf numFmtId="0" fontId="11" fillId="0" borderId="0"/>
  </cellStyleXfs>
  <cellXfs count="55">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wrapText="1" shrinkToFit="1"/>
    </xf>
    <xf numFmtId="0" fontId="9" fillId="0" borderId="1" xfId="0" applyFont="1" applyFill="1" applyBorder="1" applyAlignment="1">
      <alignment horizontal="center" vertical="center" wrapText="1" shrinkToFit="1"/>
    </xf>
    <xf numFmtId="0" fontId="10"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2" xfId="0" applyFont="1" applyFill="1" applyBorder="1" applyAlignment="1">
      <alignment horizontal="center" vertical="center"/>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vertical="center"/>
    </xf>
    <xf numFmtId="2" fontId="12" fillId="2" borderId="1" xfId="0" applyNumberFormat="1" applyFont="1" applyFill="1" applyBorder="1" applyAlignment="1">
      <alignment horizontal="center" vertical="center"/>
    </xf>
    <xf numFmtId="0" fontId="0" fillId="2" borderId="1" xfId="0" applyFont="1" applyFill="1" applyBorder="1" applyAlignment="1" applyProtection="1">
      <alignment horizontal="center" vertical="center"/>
    </xf>
    <xf numFmtId="0" fontId="0" fillId="2" borderId="1"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58" fontId="0" fillId="2" borderId="1" xfId="0"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protection locked="0"/>
    </xf>
    <xf numFmtId="0" fontId="0"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7" fillId="2" borderId="1" xfId="50" applyFont="1" applyFill="1" applyBorder="1" applyAlignment="1">
      <alignment horizontal="center" vertical="center" wrapText="1"/>
    </xf>
    <xf numFmtId="0" fontId="18" fillId="2" borderId="1" xfId="50" applyFont="1" applyFill="1" applyBorder="1" applyAlignment="1">
      <alignment horizontal="center" vertical="center" wrapText="1"/>
    </xf>
    <xf numFmtId="176" fontId="18" fillId="2" borderId="1" xfId="50" applyNumberFormat="1" applyFont="1" applyFill="1" applyBorder="1" applyAlignment="1">
      <alignment horizontal="center" vertical="center" wrapText="1"/>
    </xf>
    <xf numFmtId="0" fontId="18" fillId="2" borderId="1" xfId="50" applyNumberFormat="1" applyFont="1" applyFill="1" applyBorder="1" applyAlignment="1">
      <alignment horizontal="center" vertic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177" fontId="21" fillId="0" borderId="3" xfId="0" applyNumberFormat="1" applyFont="1" applyFill="1" applyBorder="1" applyAlignment="1">
      <alignment horizontal="center" vertical="center" wrapText="1"/>
    </xf>
    <xf numFmtId="0" fontId="22" fillId="0" borderId="3" xfId="0" applyNumberFormat="1" applyFont="1" applyFill="1" applyBorder="1" applyAlignment="1">
      <alignment horizontal="center" vertical="center" wrapText="1"/>
    </xf>
    <xf numFmtId="0" fontId="23" fillId="0" borderId="3" xfId="0" applyNumberFormat="1"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177" fontId="21" fillId="0" borderId="4" xfId="0" applyNumberFormat="1" applyFont="1" applyFill="1" applyBorder="1" applyAlignment="1">
      <alignment horizontal="center" vertical="center" wrapText="1"/>
    </xf>
    <xf numFmtId="0" fontId="22" fillId="0" borderId="4" xfId="0" applyNumberFormat="1" applyFont="1" applyFill="1" applyBorder="1" applyAlignment="1">
      <alignment horizontal="center" vertical="center" wrapText="1"/>
    </xf>
    <xf numFmtId="0" fontId="23" fillId="0" borderId="4" xfId="0" applyNumberFormat="1" applyFont="1" applyFill="1" applyBorder="1" applyAlignment="1">
      <alignment horizontal="center" vertical="center" wrapText="1"/>
    </xf>
    <xf numFmtId="0" fontId="3" fillId="0" borderId="1" xfId="0" applyFont="1" applyFill="1" applyBorder="1" applyAlignment="1">
      <alignmen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4" xfId="49"/>
    <cellStyle name="常规 2 2 4" xfId="50"/>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jpeg"/><Relationship Id="rId55" Type="http://schemas.openxmlformats.org/officeDocument/2006/relationships/image" Target="media/image66.jpeg"/><Relationship Id="rId54" Type="http://schemas.openxmlformats.org/officeDocument/2006/relationships/image" Target="media/image65.jpeg"/><Relationship Id="rId53" Type="http://schemas.openxmlformats.org/officeDocument/2006/relationships/image" Target="media/image64.jpeg"/><Relationship Id="rId52" Type="http://schemas.openxmlformats.org/officeDocument/2006/relationships/image" Target="media/image63.jpeg"/><Relationship Id="rId51" Type="http://schemas.openxmlformats.org/officeDocument/2006/relationships/image" Target="media/image62.jpeg"/><Relationship Id="rId50" Type="http://schemas.openxmlformats.org/officeDocument/2006/relationships/image" Target="media/image61.jpeg"/><Relationship Id="rId5" Type="http://schemas.openxmlformats.org/officeDocument/2006/relationships/image" Target="media/image16.jpeg"/><Relationship Id="rId49" Type="http://schemas.openxmlformats.org/officeDocument/2006/relationships/image" Target="media/image60.jpeg"/><Relationship Id="rId48" Type="http://schemas.openxmlformats.org/officeDocument/2006/relationships/image" Target="media/image59.png"/><Relationship Id="rId47" Type="http://schemas.openxmlformats.org/officeDocument/2006/relationships/image" Target="media/image58.png"/><Relationship Id="rId46" Type="http://schemas.openxmlformats.org/officeDocument/2006/relationships/image" Target="media/image57.png"/><Relationship Id="rId45" Type="http://schemas.openxmlformats.org/officeDocument/2006/relationships/image" Target="media/image56.png"/><Relationship Id="rId44" Type="http://schemas.openxmlformats.org/officeDocument/2006/relationships/image" Target="media/image55.png"/><Relationship Id="rId43" Type="http://schemas.openxmlformats.org/officeDocument/2006/relationships/image" Target="media/image54.png"/><Relationship Id="rId42" Type="http://schemas.openxmlformats.org/officeDocument/2006/relationships/image" Target="media/image53.png"/><Relationship Id="rId41" Type="http://schemas.openxmlformats.org/officeDocument/2006/relationships/image" Target="media/image52.jpeg"/><Relationship Id="rId40" Type="http://schemas.openxmlformats.org/officeDocument/2006/relationships/image" Target="media/image51.png"/><Relationship Id="rId4" Type="http://schemas.openxmlformats.org/officeDocument/2006/relationships/image" Target="media/image15.png"/><Relationship Id="rId39" Type="http://schemas.openxmlformats.org/officeDocument/2006/relationships/image" Target="media/image50.png"/><Relationship Id="rId38" Type="http://schemas.openxmlformats.org/officeDocument/2006/relationships/image" Target="media/image49.jpeg"/><Relationship Id="rId37" Type="http://schemas.openxmlformats.org/officeDocument/2006/relationships/image" Target="media/image48.jpeg"/><Relationship Id="rId36" Type="http://schemas.openxmlformats.org/officeDocument/2006/relationships/image" Target="media/image47.jpeg"/><Relationship Id="rId35" Type="http://schemas.openxmlformats.org/officeDocument/2006/relationships/image" Target="media/image46.jpeg"/><Relationship Id="rId34" Type="http://schemas.openxmlformats.org/officeDocument/2006/relationships/image" Target="media/image45.jpeg"/><Relationship Id="rId33" Type="http://schemas.openxmlformats.org/officeDocument/2006/relationships/image" Target="media/image44.png"/><Relationship Id="rId32" Type="http://schemas.openxmlformats.org/officeDocument/2006/relationships/image" Target="media/image43.png"/><Relationship Id="rId31" Type="http://schemas.openxmlformats.org/officeDocument/2006/relationships/image" Target="media/image42.jpeg"/><Relationship Id="rId30" Type="http://schemas.openxmlformats.org/officeDocument/2006/relationships/image" Target="media/image41.png"/><Relationship Id="rId3" Type="http://schemas.openxmlformats.org/officeDocument/2006/relationships/image" Target="media/image14.png"/><Relationship Id="rId29" Type="http://schemas.openxmlformats.org/officeDocument/2006/relationships/image" Target="media/image40.jpeg"/><Relationship Id="rId28" Type="http://schemas.openxmlformats.org/officeDocument/2006/relationships/image" Target="media/image39.jpeg"/><Relationship Id="rId27" Type="http://schemas.openxmlformats.org/officeDocument/2006/relationships/image" Target="media/image38.jpeg"/><Relationship Id="rId26" Type="http://schemas.openxmlformats.org/officeDocument/2006/relationships/image" Target="media/image37.png"/><Relationship Id="rId25" Type="http://schemas.openxmlformats.org/officeDocument/2006/relationships/image" Target="media/image36.jpeg"/><Relationship Id="rId24" Type="http://schemas.openxmlformats.org/officeDocument/2006/relationships/image" Target="media/image35.png"/><Relationship Id="rId23" Type="http://schemas.openxmlformats.org/officeDocument/2006/relationships/image" Target="media/image34.png"/><Relationship Id="rId22" Type="http://schemas.openxmlformats.org/officeDocument/2006/relationships/image" Target="media/image33.png"/><Relationship Id="rId21" Type="http://schemas.openxmlformats.org/officeDocument/2006/relationships/image" Target="media/image32.png"/><Relationship Id="rId20" Type="http://schemas.openxmlformats.org/officeDocument/2006/relationships/image" Target="media/image31.png"/><Relationship Id="rId2" Type="http://schemas.openxmlformats.org/officeDocument/2006/relationships/image" Target="media/image13.jpeg"/><Relationship Id="rId19" Type="http://schemas.openxmlformats.org/officeDocument/2006/relationships/image" Target="media/image30.jpeg"/><Relationship Id="rId18" Type="http://schemas.openxmlformats.org/officeDocument/2006/relationships/image" Target="media/image29.png"/><Relationship Id="rId17" Type="http://schemas.openxmlformats.org/officeDocument/2006/relationships/image" Target="media/image28.png"/><Relationship Id="rId16" Type="http://schemas.openxmlformats.org/officeDocument/2006/relationships/image" Target="media/image27.jpeg"/><Relationship Id="rId15" Type="http://schemas.openxmlformats.org/officeDocument/2006/relationships/image" Target="media/image26.png"/><Relationship Id="rId14" Type="http://schemas.openxmlformats.org/officeDocument/2006/relationships/image" Target="media/image25.png"/><Relationship Id="rId13" Type="http://schemas.openxmlformats.org/officeDocument/2006/relationships/image" Target="media/image24.png"/><Relationship Id="rId12" Type="http://schemas.openxmlformats.org/officeDocument/2006/relationships/image" Target="media/image23.png"/><Relationship Id="rId11" Type="http://schemas.openxmlformats.org/officeDocument/2006/relationships/image" Target="media/image22.png"/><Relationship Id="rId10" Type="http://schemas.openxmlformats.org/officeDocument/2006/relationships/image" Target="media/image21.png"/><Relationship Id="rId1" Type="http://schemas.openxmlformats.org/officeDocument/2006/relationships/image" Target="media/image12.jpe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189865</xdr:colOff>
      <xdr:row>5</xdr:row>
      <xdr:rowOff>73660</xdr:rowOff>
    </xdr:from>
    <xdr:to>
      <xdr:col>7</xdr:col>
      <xdr:colOff>1601470</xdr:colOff>
      <xdr:row>5</xdr:row>
      <xdr:rowOff>733425</xdr:rowOff>
    </xdr:to>
    <xdr:pic>
      <xdr:nvPicPr>
        <xdr:cNvPr id="2" name="图片 1"/>
        <xdr:cNvPicPr>
          <a:picLocks noChangeAspect="1"/>
        </xdr:cNvPicPr>
      </xdr:nvPicPr>
      <xdr:blipFill>
        <a:blip r:embed="rId1"/>
        <a:stretch>
          <a:fillRect/>
        </a:stretch>
      </xdr:blipFill>
      <xdr:spPr>
        <a:xfrm>
          <a:off x="6114415" y="2935605"/>
          <a:ext cx="1411605" cy="659765"/>
        </a:xfrm>
        <a:prstGeom prst="rect">
          <a:avLst/>
        </a:prstGeom>
        <a:noFill/>
        <a:ln w="9525">
          <a:noFill/>
        </a:ln>
      </xdr:spPr>
    </xdr:pic>
    <xdr:clientData/>
  </xdr:twoCellAnchor>
  <xdr:twoCellAnchor editAs="oneCell">
    <xdr:from>
      <xdr:col>7</xdr:col>
      <xdr:colOff>83820</xdr:colOff>
      <xdr:row>3</xdr:row>
      <xdr:rowOff>11430</xdr:rowOff>
    </xdr:from>
    <xdr:to>
      <xdr:col>7</xdr:col>
      <xdr:colOff>1609090</xdr:colOff>
      <xdr:row>3</xdr:row>
      <xdr:rowOff>724535</xdr:rowOff>
    </xdr:to>
    <xdr:pic>
      <xdr:nvPicPr>
        <xdr:cNvPr id="3" name="图片 2"/>
        <xdr:cNvPicPr>
          <a:picLocks noChangeAspect="1"/>
        </xdr:cNvPicPr>
      </xdr:nvPicPr>
      <xdr:blipFill>
        <a:blip r:embed="rId1"/>
        <a:stretch>
          <a:fillRect/>
        </a:stretch>
      </xdr:blipFill>
      <xdr:spPr>
        <a:xfrm>
          <a:off x="6008370" y="1273175"/>
          <a:ext cx="1525270" cy="713105"/>
        </a:xfrm>
        <a:prstGeom prst="rect">
          <a:avLst/>
        </a:prstGeom>
        <a:noFill/>
        <a:ln w="9525">
          <a:noFill/>
        </a:ln>
      </xdr:spPr>
    </xdr:pic>
    <xdr:clientData/>
  </xdr:twoCellAnchor>
  <xdr:twoCellAnchor editAs="oneCell">
    <xdr:from>
      <xdr:col>7</xdr:col>
      <xdr:colOff>145415</xdr:colOff>
      <xdr:row>4</xdr:row>
      <xdr:rowOff>56515</xdr:rowOff>
    </xdr:from>
    <xdr:to>
      <xdr:col>7</xdr:col>
      <xdr:colOff>1593850</xdr:colOff>
      <xdr:row>4</xdr:row>
      <xdr:rowOff>733425</xdr:rowOff>
    </xdr:to>
    <xdr:pic>
      <xdr:nvPicPr>
        <xdr:cNvPr id="4" name="图片 3"/>
        <xdr:cNvPicPr>
          <a:picLocks noChangeAspect="1"/>
        </xdr:cNvPicPr>
      </xdr:nvPicPr>
      <xdr:blipFill>
        <a:blip r:embed="rId1"/>
        <a:stretch>
          <a:fillRect/>
        </a:stretch>
      </xdr:blipFill>
      <xdr:spPr>
        <a:xfrm>
          <a:off x="6069965" y="2118360"/>
          <a:ext cx="1448435" cy="676910"/>
        </a:xfrm>
        <a:prstGeom prst="rect">
          <a:avLst/>
        </a:prstGeom>
        <a:noFill/>
        <a:ln w="9525">
          <a:noFill/>
        </a:ln>
      </xdr:spPr>
    </xdr:pic>
    <xdr:clientData/>
  </xdr:twoCellAnchor>
  <xdr:twoCellAnchor editAs="oneCell">
    <xdr:from>
      <xdr:col>7</xdr:col>
      <xdr:colOff>137160</xdr:colOff>
      <xdr:row>7</xdr:row>
      <xdr:rowOff>68580</xdr:rowOff>
    </xdr:from>
    <xdr:to>
      <xdr:col>7</xdr:col>
      <xdr:colOff>1613535</xdr:colOff>
      <xdr:row>8</xdr:row>
      <xdr:rowOff>0</xdr:rowOff>
    </xdr:to>
    <xdr:pic>
      <xdr:nvPicPr>
        <xdr:cNvPr id="5" name="图片 4"/>
        <xdr:cNvPicPr>
          <a:picLocks noChangeAspect="1"/>
        </xdr:cNvPicPr>
      </xdr:nvPicPr>
      <xdr:blipFill>
        <a:blip r:embed="rId2"/>
        <a:stretch>
          <a:fillRect/>
        </a:stretch>
      </xdr:blipFill>
      <xdr:spPr>
        <a:xfrm>
          <a:off x="6061710" y="4187825"/>
          <a:ext cx="1476375" cy="731520"/>
        </a:xfrm>
        <a:prstGeom prst="rect">
          <a:avLst/>
        </a:prstGeom>
        <a:noFill/>
        <a:ln w="9525">
          <a:noFill/>
        </a:ln>
      </xdr:spPr>
    </xdr:pic>
    <xdr:clientData/>
  </xdr:twoCellAnchor>
  <xdr:twoCellAnchor editAs="oneCell">
    <xdr:from>
      <xdr:col>7</xdr:col>
      <xdr:colOff>114300</xdr:colOff>
      <xdr:row>8</xdr:row>
      <xdr:rowOff>45720</xdr:rowOff>
    </xdr:from>
    <xdr:to>
      <xdr:col>7</xdr:col>
      <xdr:colOff>1655445</xdr:colOff>
      <xdr:row>8</xdr:row>
      <xdr:rowOff>741680</xdr:rowOff>
    </xdr:to>
    <xdr:pic>
      <xdr:nvPicPr>
        <xdr:cNvPr id="6" name="图片 5"/>
        <xdr:cNvPicPr>
          <a:picLocks noChangeAspect="1"/>
        </xdr:cNvPicPr>
      </xdr:nvPicPr>
      <xdr:blipFill>
        <a:blip r:embed="rId3"/>
        <a:stretch>
          <a:fillRect/>
        </a:stretch>
      </xdr:blipFill>
      <xdr:spPr>
        <a:xfrm>
          <a:off x="6038850" y="4965065"/>
          <a:ext cx="1541145" cy="695960"/>
        </a:xfrm>
        <a:prstGeom prst="rect">
          <a:avLst/>
        </a:prstGeom>
        <a:noFill/>
        <a:ln w="9525">
          <a:noFill/>
        </a:ln>
      </xdr:spPr>
    </xdr:pic>
    <xdr:clientData/>
  </xdr:twoCellAnchor>
  <xdr:twoCellAnchor editAs="oneCell">
    <xdr:from>
      <xdr:col>7</xdr:col>
      <xdr:colOff>175260</xdr:colOff>
      <xdr:row>9</xdr:row>
      <xdr:rowOff>83185</xdr:rowOff>
    </xdr:from>
    <xdr:to>
      <xdr:col>7</xdr:col>
      <xdr:colOff>1624965</xdr:colOff>
      <xdr:row>9</xdr:row>
      <xdr:rowOff>786130</xdr:rowOff>
    </xdr:to>
    <xdr:pic>
      <xdr:nvPicPr>
        <xdr:cNvPr id="7" name="图片 6"/>
        <xdr:cNvPicPr>
          <a:picLocks noChangeAspect="1"/>
        </xdr:cNvPicPr>
      </xdr:nvPicPr>
      <xdr:blipFill>
        <a:blip r:embed="rId4"/>
        <a:stretch>
          <a:fillRect/>
        </a:stretch>
      </xdr:blipFill>
      <xdr:spPr>
        <a:xfrm>
          <a:off x="6099810" y="5802630"/>
          <a:ext cx="1449705" cy="702945"/>
        </a:xfrm>
        <a:prstGeom prst="rect">
          <a:avLst/>
        </a:prstGeom>
        <a:noFill/>
        <a:ln w="9525">
          <a:noFill/>
        </a:ln>
      </xdr:spPr>
    </xdr:pic>
    <xdr:clientData/>
  </xdr:twoCellAnchor>
  <xdr:twoCellAnchor editAs="oneCell">
    <xdr:from>
      <xdr:col>7</xdr:col>
      <xdr:colOff>213360</xdr:colOff>
      <xdr:row>10</xdr:row>
      <xdr:rowOff>99060</xdr:rowOff>
    </xdr:from>
    <xdr:to>
      <xdr:col>7</xdr:col>
      <xdr:colOff>1551940</xdr:colOff>
      <xdr:row>10</xdr:row>
      <xdr:rowOff>734060</xdr:rowOff>
    </xdr:to>
    <xdr:pic>
      <xdr:nvPicPr>
        <xdr:cNvPr id="8" name="图片 7"/>
        <xdr:cNvPicPr>
          <a:picLocks noChangeAspect="1"/>
        </xdr:cNvPicPr>
      </xdr:nvPicPr>
      <xdr:blipFill>
        <a:blip r:embed="rId5"/>
        <a:stretch>
          <a:fillRect/>
        </a:stretch>
      </xdr:blipFill>
      <xdr:spPr>
        <a:xfrm>
          <a:off x="6137910" y="6618605"/>
          <a:ext cx="1338580" cy="635000"/>
        </a:xfrm>
        <a:prstGeom prst="rect">
          <a:avLst/>
        </a:prstGeom>
        <a:noFill/>
        <a:ln w="9525">
          <a:noFill/>
        </a:ln>
      </xdr:spPr>
    </xdr:pic>
    <xdr:clientData/>
  </xdr:twoCellAnchor>
  <xdr:twoCellAnchor editAs="oneCell">
    <xdr:from>
      <xdr:col>7</xdr:col>
      <xdr:colOff>144780</xdr:colOff>
      <xdr:row>11</xdr:row>
      <xdr:rowOff>91440</xdr:rowOff>
    </xdr:from>
    <xdr:to>
      <xdr:col>7</xdr:col>
      <xdr:colOff>1588135</xdr:colOff>
      <xdr:row>11</xdr:row>
      <xdr:rowOff>768350</xdr:rowOff>
    </xdr:to>
    <xdr:pic>
      <xdr:nvPicPr>
        <xdr:cNvPr id="9" name="图片 8"/>
        <xdr:cNvPicPr>
          <a:picLocks noChangeAspect="1"/>
        </xdr:cNvPicPr>
      </xdr:nvPicPr>
      <xdr:blipFill>
        <a:blip r:embed="rId6"/>
        <a:stretch>
          <a:fillRect/>
        </a:stretch>
      </xdr:blipFill>
      <xdr:spPr>
        <a:xfrm>
          <a:off x="6069330" y="7411085"/>
          <a:ext cx="1443355" cy="676910"/>
        </a:xfrm>
        <a:prstGeom prst="rect">
          <a:avLst/>
        </a:prstGeom>
        <a:noFill/>
        <a:ln w="9525">
          <a:noFill/>
        </a:ln>
      </xdr:spPr>
    </xdr:pic>
    <xdr:clientData/>
  </xdr:twoCellAnchor>
  <xdr:twoCellAnchor editAs="oneCell">
    <xdr:from>
      <xdr:col>7</xdr:col>
      <xdr:colOff>114300</xdr:colOff>
      <xdr:row>12</xdr:row>
      <xdr:rowOff>259080</xdr:rowOff>
    </xdr:from>
    <xdr:to>
      <xdr:col>7</xdr:col>
      <xdr:colOff>1594485</xdr:colOff>
      <xdr:row>12</xdr:row>
      <xdr:rowOff>851535</xdr:rowOff>
    </xdr:to>
    <xdr:pic>
      <xdr:nvPicPr>
        <xdr:cNvPr id="10" name="图片 9"/>
        <xdr:cNvPicPr>
          <a:picLocks noChangeAspect="1"/>
        </xdr:cNvPicPr>
      </xdr:nvPicPr>
      <xdr:blipFill>
        <a:blip r:embed="rId7"/>
        <a:stretch>
          <a:fillRect/>
        </a:stretch>
      </xdr:blipFill>
      <xdr:spPr>
        <a:xfrm>
          <a:off x="6038850" y="8378825"/>
          <a:ext cx="1480185" cy="592455"/>
        </a:xfrm>
        <a:prstGeom prst="rect">
          <a:avLst/>
        </a:prstGeom>
        <a:noFill/>
        <a:ln w="9525">
          <a:noFill/>
        </a:ln>
      </xdr:spPr>
    </xdr:pic>
    <xdr:clientData/>
  </xdr:twoCellAnchor>
  <xdr:twoCellAnchor editAs="oneCell">
    <xdr:from>
      <xdr:col>7</xdr:col>
      <xdr:colOff>151765</xdr:colOff>
      <xdr:row>13</xdr:row>
      <xdr:rowOff>88900</xdr:rowOff>
    </xdr:from>
    <xdr:to>
      <xdr:col>7</xdr:col>
      <xdr:colOff>1578610</xdr:colOff>
      <xdr:row>13</xdr:row>
      <xdr:rowOff>749935</xdr:rowOff>
    </xdr:to>
    <xdr:pic>
      <xdr:nvPicPr>
        <xdr:cNvPr id="11" name="图片 10"/>
        <xdr:cNvPicPr>
          <a:picLocks noChangeAspect="1"/>
        </xdr:cNvPicPr>
      </xdr:nvPicPr>
      <xdr:blipFill>
        <a:blip r:embed="rId8"/>
        <a:stretch>
          <a:fillRect/>
        </a:stretch>
      </xdr:blipFill>
      <xdr:spPr>
        <a:xfrm>
          <a:off x="6076315" y="9397365"/>
          <a:ext cx="1426845" cy="661035"/>
        </a:xfrm>
        <a:prstGeom prst="rect">
          <a:avLst/>
        </a:prstGeom>
        <a:noFill/>
        <a:ln w="9525">
          <a:noFill/>
        </a:ln>
      </xdr:spPr>
    </xdr:pic>
    <xdr:clientData/>
  </xdr:twoCellAnchor>
  <xdr:twoCellAnchor editAs="oneCell">
    <xdr:from>
      <xdr:col>7</xdr:col>
      <xdr:colOff>114300</xdr:colOff>
      <xdr:row>14</xdr:row>
      <xdr:rowOff>144780</xdr:rowOff>
    </xdr:from>
    <xdr:to>
      <xdr:col>7</xdr:col>
      <xdr:colOff>1594485</xdr:colOff>
      <xdr:row>14</xdr:row>
      <xdr:rowOff>737235</xdr:rowOff>
    </xdr:to>
    <xdr:pic>
      <xdr:nvPicPr>
        <xdr:cNvPr id="12" name="图片 11"/>
        <xdr:cNvPicPr>
          <a:picLocks noChangeAspect="1"/>
        </xdr:cNvPicPr>
      </xdr:nvPicPr>
      <xdr:blipFill>
        <a:blip r:embed="rId7"/>
        <a:stretch>
          <a:fillRect/>
        </a:stretch>
      </xdr:blipFill>
      <xdr:spPr>
        <a:xfrm>
          <a:off x="6038850" y="10253345"/>
          <a:ext cx="1480185" cy="592455"/>
        </a:xfrm>
        <a:prstGeom prst="rect">
          <a:avLst/>
        </a:prstGeom>
        <a:noFill/>
        <a:ln w="9525">
          <a:noFill/>
        </a:ln>
      </xdr:spPr>
    </xdr:pic>
    <xdr:clientData/>
  </xdr:twoCellAnchor>
  <xdr:twoCellAnchor editAs="oneCell">
    <xdr:from>
      <xdr:col>7</xdr:col>
      <xdr:colOff>289560</xdr:colOff>
      <xdr:row>16</xdr:row>
      <xdr:rowOff>91440</xdr:rowOff>
    </xdr:from>
    <xdr:to>
      <xdr:col>7</xdr:col>
      <xdr:colOff>1419860</xdr:colOff>
      <xdr:row>16</xdr:row>
      <xdr:rowOff>662305</xdr:rowOff>
    </xdr:to>
    <xdr:pic>
      <xdr:nvPicPr>
        <xdr:cNvPr id="13" name="图片 12"/>
        <xdr:cNvPicPr>
          <a:picLocks noChangeAspect="1"/>
        </xdr:cNvPicPr>
      </xdr:nvPicPr>
      <xdr:blipFill>
        <a:blip r:embed="rId9"/>
        <a:stretch>
          <a:fillRect/>
        </a:stretch>
      </xdr:blipFill>
      <xdr:spPr>
        <a:xfrm flipV="1">
          <a:off x="6214110" y="11800205"/>
          <a:ext cx="1130300" cy="570865"/>
        </a:xfrm>
        <a:prstGeom prst="rect">
          <a:avLst/>
        </a:prstGeom>
        <a:noFill/>
        <a:ln w="9525">
          <a:noFill/>
        </a:ln>
      </xdr:spPr>
    </xdr:pic>
    <xdr:clientData/>
  </xdr:twoCellAnchor>
  <xdr:twoCellAnchor editAs="oneCell">
    <xdr:from>
      <xdr:col>7</xdr:col>
      <xdr:colOff>144780</xdr:colOff>
      <xdr:row>17</xdr:row>
      <xdr:rowOff>44450</xdr:rowOff>
    </xdr:from>
    <xdr:to>
      <xdr:col>7</xdr:col>
      <xdr:colOff>1609725</xdr:colOff>
      <xdr:row>17</xdr:row>
      <xdr:rowOff>784860</xdr:rowOff>
    </xdr:to>
    <xdr:pic>
      <xdr:nvPicPr>
        <xdr:cNvPr id="14" name="图片 13"/>
        <xdr:cNvPicPr>
          <a:picLocks noChangeAspect="1"/>
        </xdr:cNvPicPr>
      </xdr:nvPicPr>
      <xdr:blipFill>
        <a:blip r:embed="rId10"/>
        <a:stretch>
          <a:fillRect/>
        </a:stretch>
      </xdr:blipFill>
      <xdr:spPr>
        <a:xfrm>
          <a:off x="6069330" y="12553315"/>
          <a:ext cx="1464945" cy="740410"/>
        </a:xfrm>
        <a:prstGeom prst="rect">
          <a:avLst/>
        </a:prstGeom>
        <a:noFill/>
        <a:ln w="9525">
          <a:noFill/>
        </a:ln>
      </xdr:spPr>
    </xdr:pic>
    <xdr:clientData/>
  </xdr:twoCellAnchor>
  <xdr:twoCellAnchor editAs="oneCell">
    <xdr:from>
      <xdr:col>7</xdr:col>
      <xdr:colOff>228600</xdr:colOff>
      <xdr:row>18</xdr:row>
      <xdr:rowOff>81915</xdr:rowOff>
    </xdr:from>
    <xdr:to>
      <xdr:col>7</xdr:col>
      <xdr:colOff>1587500</xdr:colOff>
      <xdr:row>18</xdr:row>
      <xdr:rowOff>695325</xdr:rowOff>
    </xdr:to>
    <xdr:pic>
      <xdr:nvPicPr>
        <xdr:cNvPr id="15" name="图片 14"/>
        <xdr:cNvPicPr>
          <a:picLocks noChangeAspect="1"/>
        </xdr:cNvPicPr>
      </xdr:nvPicPr>
      <xdr:blipFill>
        <a:blip r:embed="rId11"/>
        <a:stretch>
          <a:fillRect/>
        </a:stretch>
      </xdr:blipFill>
      <xdr:spPr>
        <a:xfrm>
          <a:off x="6153150" y="13390880"/>
          <a:ext cx="1358900" cy="61341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7"/>
  <sheetViews>
    <sheetView tabSelected="1" workbookViewId="0">
      <selection activeCell="A2" sqref="A2:G3"/>
    </sheetView>
  </sheetViews>
  <sheetFormatPr defaultColWidth="9" defaultRowHeight="14.4" outlineLevelCol="7"/>
  <cols>
    <col min="1" max="1" width="5.12962962962963" style="4" customWidth="1"/>
    <col min="2" max="2" width="16.25" style="3" customWidth="1"/>
    <col min="3" max="3" width="6.87962962962963" style="3" customWidth="1"/>
    <col min="4" max="4" width="4.12962962962963" style="3" customWidth="1"/>
    <col min="5" max="5" width="8.77777777777778" style="3" customWidth="1"/>
    <col min="6" max="6" width="10.8888888888889" style="3" customWidth="1"/>
    <col min="7" max="7" width="34.3333333333333" style="3" customWidth="1"/>
    <col min="8" max="8" width="25.6666666666667" style="3" customWidth="1"/>
    <col min="9" max="16384" width="9" style="4"/>
  </cols>
  <sheetData>
    <row r="1" s="1" customFormat="1" ht="56" customHeight="1" spans="1:8">
      <c r="A1" s="5" t="s">
        <v>0</v>
      </c>
      <c r="B1" s="5"/>
      <c r="C1" s="5"/>
      <c r="D1" s="5"/>
      <c r="E1" s="5"/>
      <c r="F1" s="5"/>
      <c r="G1" s="5"/>
      <c r="H1" s="5"/>
    </row>
    <row r="2" s="2" customFormat="1" ht="17.25" customHeight="1" spans="1:8">
      <c r="A2" s="6" t="s">
        <v>1</v>
      </c>
      <c r="B2" s="7" t="s">
        <v>2</v>
      </c>
      <c r="C2" s="7" t="s">
        <v>3</v>
      </c>
      <c r="D2" s="7" t="s">
        <v>4</v>
      </c>
      <c r="E2" s="7" t="s">
        <v>5</v>
      </c>
      <c r="F2" s="8" t="s">
        <v>6</v>
      </c>
      <c r="G2" s="7" t="s">
        <v>7</v>
      </c>
      <c r="H2" s="7" t="s">
        <v>8</v>
      </c>
    </row>
    <row r="3" s="3" customFormat="1" ht="26.1" customHeight="1" spans="1:8">
      <c r="A3" s="6"/>
      <c r="B3" s="7"/>
      <c r="C3" s="7"/>
      <c r="D3" s="7"/>
      <c r="E3" s="7"/>
      <c r="F3" s="7" t="s">
        <v>9</v>
      </c>
      <c r="G3" s="7"/>
      <c r="H3" s="7"/>
    </row>
    <row r="4" s="4" customFormat="1" ht="63" customHeight="1" spans="1:8">
      <c r="A4" s="9">
        <v>1</v>
      </c>
      <c r="B4" s="10" t="s">
        <v>10</v>
      </c>
      <c r="C4" s="11">
        <v>10</v>
      </c>
      <c r="D4" s="11" t="s">
        <v>11</v>
      </c>
      <c r="E4" s="12">
        <v>20</v>
      </c>
      <c r="F4" s="11">
        <f t="shared" ref="F4:F67" si="0">E4*C4</f>
        <v>200</v>
      </c>
      <c r="G4" s="13" t="s">
        <v>12</v>
      </c>
      <c r="H4" s="14"/>
    </row>
    <row r="5" s="4" customFormat="1" ht="63" customHeight="1" spans="1:8">
      <c r="A5" s="9">
        <v>2</v>
      </c>
      <c r="B5" s="10" t="s">
        <v>10</v>
      </c>
      <c r="C5" s="11">
        <v>10</v>
      </c>
      <c r="D5" s="11" t="s">
        <v>11</v>
      </c>
      <c r="E5" s="12">
        <v>20</v>
      </c>
      <c r="F5" s="11">
        <f t="shared" si="0"/>
        <v>200</v>
      </c>
      <c r="G5" s="13" t="s">
        <v>13</v>
      </c>
      <c r="H5" s="14"/>
    </row>
    <row r="6" s="4" customFormat="1" ht="63" customHeight="1" spans="1:8">
      <c r="A6" s="9">
        <v>3</v>
      </c>
      <c r="B6" s="10" t="s">
        <v>10</v>
      </c>
      <c r="C6" s="11">
        <v>10</v>
      </c>
      <c r="D6" s="11" t="s">
        <v>11</v>
      </c>
      <c r="E6" s="12">
        <v>20</v>
      </c>
      <c r="F6" s="11">
        <f t="shared" si="0"/>
        <v>200</v>
      </c>
      <c r="G6" s="13" t="s">
        <v>14</v>
      </c>
      <c r="H6" s="14"/>
    </row>
    <row r="7" s="4" customFormat="1" ht="36" customHeight="1" spans="1:8">
      <c r="A7" s="9">
        <v>4</v>
      </c>
      <c r="B7" s="10" t="s">
        <v>15</v>
      </c>
      <c r="C7" s="11">
        <v>50</v>
      </c>
      <c r="D7" s="11" t="s">
        <v>16</v>
      </c>
      <c r="E7" s="12">
        <v>5</v>
      </c>
      <c r="F7" s="11">
        <f t="shared" si="0"/>
        <v>250</v>
      </c>
      <c r="G7" s="15"/>
      <c r="H7" s="14"/>
    </row>
    <row r="8" s="4" customFormat="1" ht="63" customHeight="1" spans="1:8">
      <c r="A8" s="9">
        <v>5</v>
      </c>
      <c r="B8" s="10" t="s">
        <v>17</v>
      </c>
      <c r="C8" s="11">
        <v>100</v>
      </c>
      <c r="D8" s="11" t="s">
        <v>11</v>
      </c>
      <c r="E8" s="12">
        <v>5</v>
      </c>
      <c r="F8" s="11">
        <f t="shared" si="0"/>
        <v>500</v>
      </c>
      <c r="G8" s="16" t="s">
        <v>18</v>
      </c>
      <c r="H8" s="14"/>
    </row>
    <row r="9" s="4" customFormat="1" ht="63" customHeight="1" spans="1:8">
      <c r="A9" s="9">
        <v>6</v>
      </c>
      <c r="B9" s="17" t="s">
        <v>19</v>
      </c>
      <c r="C9" s="11">
        <v>20</v>
      </c>
      <c r="D9" s="11" t="s">
        <v>11</v>
      </c>
      <c r="E9" s="12">
        <v>40</v>
      </c>
      <c r="F9" s="11">
        <f t="shared" si="0"/>
        <v>800</v>
      </c>
      <c r="G9" s="13" t="s">
        <v>20</v>
      </c>
      <c r="H9" s="14"/>
    </row>
    <row r="10" s="4" customFormat="1" ht="63" customHeight="1" spans="1:8">
      <c r="A10" s="9">
        <v>7</v>
      </c>
      <c r="B10" s="17" t="s">
        <v>21</v>
      </c>
      <c r="C10" s="11">
        <v>2</v>
      </c>
      <c r="D10" s="11" t="s">
        <v>11</v>
      </c>
      <c r="E10" s="12">
        <v>850</v>
      </c>
      <c r="F10" s="11">
        <f t="shared" si="0"/>
        <v>1700</v>
      </c>
      <c r="G10" s="13" t="s">
        <v>22</v>
      </c>
      <c r="H10" s="14"/>
    </row>
    <row r="11" s="4" customFormat="1" ht="63" customHeight="1" spans="1:8">
      <c r="A11" s="9">
        <v>8</v>
      </c>
      <c r="B11" s="17" t="s">
        <v>23</v>
      </c>
      <c r="C11" s="11">
        <v>1</v>
      </c>
      <c r="D11" s="11" t="s">
        <v>24</v>
      </c>
      <c r="E11" s="12">
        <v>350</v>
      </c>
      <c r="F11" s="11">
        <f t="shared" si="0"/>
        <v>350</v>
      </c>
      <c r="G11" s="13" t="s">
        <v>25</v>
      </c>
      <c r="H11" s="14"/>
    </row>
    <row r="12" s="4" customFormat="1" ht="63" customHeight="1" spans="1:8">
      <c r="A12" s="9">
        <v>9</v>
      </c>
      <c r="B12" s="17" t="s">
        <v>26</v>
      </c>
      <c r="C12" s="11">
        <v>3</v>
      </c>
      <c r="D12" s="11" t="s">
        <v>27</v>
      </c>
      <c r="E12" s="12">
        <v>200</v>
      </c>
      <c r="F12" s="11">
        <f t="shared" si="0"/>
        <v>600</v>
      </c>
      <c r="G12" s="13" t="s">
        <v>28</v>
      </c>
      <c r="H12" s="14"/>
    </row>
    <row r="13" s="4" customFormat="1" ht="93.6" spans="1:8">
      <c r="A13" s="9">
        <v>10</v>
      </c>
      <c r="B13" s="17" t="s">
        <v>29</v>
      </c>
      <c r="C13" s="11">
        <v>30</v>
      </c>
      <c r="D13" s="11" t="s">
        <v>24</v>
      </c>
      <c r="E13" s="12">
        <v>20</v>
      </c>
      <c r="F13" s="11">
        <f t="shared" si="0"/>
        <v>600</v>
      </c>
      <c r="G13" s="13" t="s">
        <v>30</v>
      </c>
      <c r="H13" s="14"/>
    </row>
    <row r="14" s="4" customFormat="1" ht="63" customHeight="1" spans="1:8">
      <c r="A14" s="9">
        <v>11</v>
      </c>
      <c r="B14" s="17" t="s">
        <v>31</v>
      </c>
      <c r="C14" s="11">
        <v>20</v>
      </c>
      <c r="D14" s="11" t="s">
        <v>11</v>
      </c>
      <c r="E14" s="12">
        <v>20</v>
      </c>
      <c r="F14" s="11">
        <f t="shared" si="0"/>
        <v>400</v>
      </c>
      <c r="G14" s="13" t="s">
        <v>32</v>
      </c>
      <c r="H14" s="14"/>
    </row>
    <row r="15" s="4" customFormat="1" ht="63" customHeight="1" spans="1:8">
      <c r="A15" s="9">
        <v>12</v>
      </c>
      <c r="B15" s="17" t="s">
        <v>33</v>
      </c>
      <c r="C15" s="11">
        <v>200</v>
      </c>
      <c r="D15" s="11" t="s">
        <v>11</v>
      </c>
      <c r="E15" s="12">
        <v>18</v>
      </c>
      <c r="F15" s="11">
        <f t="shared" si="0"/>
        <v>3600</v>
      </c>
      <c r="G15" s="13" t="s">
        <v>34</v>
      </c>
      <c r="H15" s="14"/>
    </row>
    <row r="16" s="4" customFormat="1" ht="63" customHeight="1" spans="1:8">
      <c r="A16" s="9">
        <v>13</v>
      </c>
      <c r="B16" s="17" t="s">
        <v>35</v>
      </c>
      <c r="C16" s="11">
        <v>50</v>
      </c>
      <c r="D16" s="11" t="s">
        <v>36</v>
      </c>
      <c r="E16" s="12">
        <v>5</v>
      </c>
      <c r="F16" s="11">
        <f t="shared" si="0"/>
        <v>250</v>
      </c>
      <c r="G16" s="13" t="s">
        <v>37</v>
      </c>
      <c r="H16" s="14"/>
    </row>
    <row r="17" s="4" customFormat="1" ht="63" customHeight="1" spans="1:8">
      <c r="A17" s="9">
        <v>14</v>
      </c>
      <c r="B17" s="17" t="s">
        <v>38</v>
      </c>
      <c r="C17" s="11">
        <v>50</v>
      </c>
      <c r="D17" s="11" t="s">
        <v>36</v>
      </c>
      <c r="E17" s="12">
        <v>4</v>
      </c>
      <c r="F17" s="11">
        <f t="shared" si="0"/>
        <v>200</v>
      </c>
      <c r="G17" s="13" t="s">
        <v>39</v>
      </c>
      <c r="H17" s="14"/>
    </row>
    <row r="18" s="4" customFormat="1" ht="63" customHeight="1" spans="1:8">
      <c r="A18" s="9">
        <v>15</v>
      </c>
      <c r="B18" s="17" t="s">
        <v>40</v>
      </c>
      <c r="C18" s="11">
        <v>2</v>
      </c>
      <c r="D18" s="11" t="s">
        <v>11</v>
      </c>
      <c r="E18" s="12">
        <v>880</v>
      </c>
      <c r="F18" s="11">
        <f t="shared" si="0"/>
        <v>1760</v>
      </c>
      <c r="G18" s="13" t="s">
        <v>41</v>
      </c>
      <c r="H18" s="14"/>
    </row>
    <row r="19" s="4" customFormat="1" ht="63" customHeight="1" spans="1:8">
      <c r="A19" s="9">
        <v>16</v>
      </c>
      <c r="B19" s="17" t="s">
        <v>42</v>
      </c>
      <c r="C19" s="11">
        <v>1</v>
      </c>
      <c r="D19" s="11" t="s">
        <v>11</v>
      </c>
      <c r="E19" s="12">
        <v>400</v>
      </c>
      <c r="F19" s="11">
        <f t="shared" si="0"/>
        <v>400</v>
      </c>
      <c r="G19" s="13" t="s">
        <v>43</v>
      </c>
      <c r="H19" s="14"/>
    </row>
    <row r="20" s="4" customFormat="1" ht="63" customHeight="1" spans="1:8">
      <c r="A20" s="9">
        <v>17</v>
      </c>
      <c r="B20" s="18" t="s">
        <v>44</v>
      </c>
      <c r="C20" s="18">
        <v>40</v>
      </c>
      <c r="D20" s="18" t="s">
        <v>11</v>
      </c>
      <c r="E20" s="18">
        <v>15</v>
      </c>
      <c r="F20" s="11">
        <f t="shared" si="0"/>
        <v>600</v>
      </c>
      <c r="G20" s="19" t="s">
        <v>45</v>
      </c>
      <c r="H20" s="18" t="str">
        <f>_xlfn.DISPIMG("ID_A72947348217484A8330E7C7496A8903",1)</f>
        <v>=DISPIMG("ID_A72947348217484A8330E7C7496A8903",1)</v>
      </c>
    </row>
    <row r="21" s="4" customFormat="1" ht="63" customHeight="1" spans="1:8">
      <c r="A21" s="9">
        <v>18</v>
      </c>
      <c r="B21" s="20" t="s">
        <v>46</v>
      </c>
      <c r="C21" s="21">
        <v>10</v>
      </c>
      <c r="D21" s="21" t="s">
        <v>47</v>
      </c>
      <c r="E21" s="21">
        <v>45</v>
      </c>
      <c r="F21" s="11">
        <f t="shared" si="0"/>
        <v>450</v>
      </c>
      <c r="G21" s="20" t="s">
        <v>48</v>
      </c>
      <c r="H21" s="22" t="str">
        <f>_xlfn.DISPIMG("ID_EDF6D4C1967B4774BF2106E81534201A",1)</f>
        <v>=DISPIMG("ID_EDF6D4C1967B4774BF2106E81534201A",1)</v>
      </c>
    </row>
    <row r="22" s="4" customFormat="1" ht="63" customHeight="1" spans="1:8">
      <c r="A22" s="9">
        <v>19</v>
      </c>
      <c r="B22" s="23" t="s">
        <v>49</v>
      </c>
      <c r="C22" s="24">
        <v>10</v>
      </c>
      <c r="D22" s="25" t="s">
        <v>50</v>
      </c>
      <c r="E22" s="26">
        <v>30</v>
      </c>
      <c r="F22" s="11">
        <f t="shared" si="0"/>
        <v>300</v>
      </c>
      <c r="G22" s="23" t="s">
        <v>51</v>
      </c>
      <c r="H22" s="22" t="str">
        <f>_xlfn.DISPIMG("ID_A8B73C0F80464295AD402C15A8AF7F23",1)</f>
        <v>=DISPIMG("ID_A8B73C0F80464295AD402C15A8AF7F23",1)</v>
      </c>
    </row>
    <row r="23" s="4" customFormat="1" ht="63" customHeight="1" spans="1:8">
      <c r="A23" s="9">
        <v>20</v>
      </c>
      <c r="B23" s="23" t="s">
        <v>52</v>
      </c>
      <c r="C23" s="24">
        <v>100</v>
      </c>
      <c r="D23" s="25" t="s">
        <v>11</v>
      </c>
      <c r="E23" s="26">
        <v>5</v>
      </c>
      <c r="F23" s="11">
        <f t="shared" si="0"/>
        <v>500</v>
      </c>
      <c r="G23" s="23" t="s">
        <v>53</v>
      </c>
      <c r="H23" s="22" t="str">
        <f>_xlfn.DISPIMG("ID_C6D3700A0B3D40398884FB5E700AD513",1)</f>
        <v>=DISPIMG("ID_C6D3700A0B3D40398884FB5E700AD513",1)</v>
      </c>
    </row>
    <row r="24" s="4" customFormat="1" ht="63" customHeight="1" spans="1:8">
      <c r="A24" s="9">
        <v>21</v>
      </c>
      <c r="B24" s="23" t="s">
        <v>54</v>
      </c>
      <c r="C24" s="24">
        <v>50</v>
      </c>
      <c r="D24" s="25" t="s">
        <v>55</v>
      </c>
      <c r="E24" s="26">
        <v>8</v>
      </c>
      <c r="F24" s="11">
        <f t="shared" si="0"/>
        <v>400</v>
      </c>
      <c r="G24" s="23" t="s">
        <v>56</v>
      </c>
      <c r="H24" s="22" t="str">
        <f>_xlfn.DISPIMG("ID_8FE09D7F8600497DAA8041943E601CCA",1)</f>
        <v>=DISPIMG("ID_8FE09D7F8600497DAA8041943E601CCA",1)</v>
      </c>
    </row>
    <row r="25" s="4" customFormat="1" ht="63" customHeight="1" spans="1:8">
      <c r="A25" s="9">
        <v>22</v>
      </c>
      <c r="B25" s="23" t="s">
        <v>54</v>
      </c>
      <c r="C25" s="24">
        <v>80</v>
      </c>
      <c r="D25" s="25" t="s">
        <v>55</v>
      </c>
      <c r="E25" s="26">
        <v>12</v>
      </c>
      <c r="F25" s="11">
        <f t="shared" si="0"/>
        <v>960</v>
      </c>
      <c r="G25" s="23" t="s">
        <v>57</v>
      </c>
      <c r="H25" s="22" t="str">
        <f>_xlfn.DISPIMG("ID_539A818BB652480AAE0A7A093D46C8BE",1)</f>
        <v>=DISPIMG("ID_539A818BB652480AAE0A7A093D46C8BE",1)</v>
      </c>
    </row>
    <row r="26" s="4" customFormat="1" ht="63" customHeight="1" spans="1:8">
      <c r="A26" s="9">
        <v>23</v>
      </c>
      <c r="B26" s="23" t="s">
        <v>54</v>
      </c>
      <c r="C26" s="24">
        <v>30</v>
      </c>
      <c r="D26" s="25" t="s">
        <v>55</v>
      </c>
      <c r="E26" s="26">
        <v>15</v>
      </c>
      <c r="F26" s="11">
        <f t="shared" si="0"/>
        <v>450</v>
      </c>
      <c r="G26" s="23" t="s">
        <v>58</v>
      </c>
      <c r="H26" s="22" t="str">
        <f>_xlfn.DISPIMG("ID_EDEA5DAFE2DD471FB17312F3ACB81B06",1)</f>
        <v>=DISPIMG("ID_EDEA5DAFE2DD471FB17312F3ACB81B06",1)</v>
      </c>
    </row>
    <row r="27" s="4" customFormat="1" ht="63" customHeight="1" spans="1:8">
      <c r="A27" s="9">
        <v>24</v>
      </c>
      <c r="B27" s="27" t="s">
        <v>59</v>
      </c>
      <c r="C27" s="27">
        <v>30</v>
      </c>
      <c r="D27" s="27" t="s">
        <v>60</v>
      </c>
      <c r="E27" s="28">
        <v>12</v>
      </c>
      <c r="F27" s="11">
        <f t="shared" si="0"/>
        <v>360</v>
      </c>
      <c r="G27" s="29" t="s">
        <v>61</v>
      </c>
      <c r="H27" s="22" t="str">
        <f>_xlfn.DISPIMG("ID_5588D69807D54E659A8A431CE18E1217",1)</f>
        <v>=DISPIMG("ID_5588D69807D54E659A8A431CE18E1217",1)</v>
      </c>
    </row>
    <row r="28" s="4" customFormat="1" ht="63" customHeight="1" spans="1:8">
      <c r="A28" s="9">
        <v>25</v>
      </c>
      <c r="B28" s="30" t="s">
        <v>62</v>
      </c>
      <c r="C28" s="27">
        <v>10</v>
      </c>
      <c r="D28" s="27" t="s">
        <v>63</v>
      </c>
      <c r="E28" s="28">
        <v>9</v>
      </c>
      <c r="F28" s="11">
        <f t="shared" si="0"/>
        <v>90</v>
      </c>
      <c r="G28" s="29" t="s">
        <v>64</v>
      </c>
      <c r="H28" s="21" t="str">
        <f>_xlfn.DISPIMG("ID_C9FCC702D37E46EFB299B0802DE2AFC8",1)</f>
        <v>=DISPIMG("ID_C9FCC702D37E46EFB299B0802DE2AFC8",1)</v>
      </c>
    </row>
    <row r="29" s="4" customFormat="1" ht="63" customHeight="1" spans="1:8">
      <c r="A29" s="9">
        <v>26</v>
      </c>
      <c r="B29" s="27" t="s">
        <v>62</v>
      </c>
      <c r="C29" s="27">
        <v>20</v>
      </c>
      <c r="D29" s="27" t="s">
        <v>63</v>
      </c>
      <c r="E29" s="28">
        <v>9</v>
      </c>
      <c r="F29" s="11">
        <f t="shared" si="0"/>
        <v>180</v>
      </c>
      <c r="G29" s="29" t="s">
        <v>65</v>
      </c>
      <c r="H29" s="21" t="str">
        <f>_xlfn.DISPIMG("ID_51A11F4A55AF40F0A0D32CC8E7489041",1)</f>
        <v>=DISPIMG("ID_51A11F4A55AF40F0A0D32CC8E7489041",1)</v>
      </c>
    </row>
    <row r="30" s="4" customFormat="1" ht="63" customHeight="1" spans="1:8">
      <c r="A30" s="9">
        <v>27</v>
      </c>
      <c r="B30" s="27" t="s">
        <v>66</v>
      </c>
      <c r="C30" s="27">
        <v>10</v>
      </c>
      <c r="D30" s="27" t="s">
        <v>67</v>
      </c>
      <c r="E30" s="28">
        <v>8</v>
      </c>
      <c r="F30" s="11">
        <f t="shared" si="0"/>
        <v>80</v>
      </c>
      <c r="G30" s="29" t="s">
        <v>68</v>
      </c>
      <c r="H30" s="21" t="str">
        <f>_xlfn.DISPIMG("ID_FC5A3618932A4170B94554224C90C1EE",1)</f>
        <v>=DISPIMG("ID_FC5A3618932A4170B94554224C90C1EE",1)</v>
      </c>
    </row>
    <row r="31" s="4" customFormat="1" ht="63" customHeight="1" spans="1:8">
      <c r="A31" s="9">
        <v>28</v>
      </c>
      <c r="B31" s="31" t="s">
        <v>69</v>
      </c>
      <c r="C31" s="31">
        <v>2</v>
      </c>
      <c r="D31" s="31" t="s">
        <v>55</v>
      </c>
      <c r="E31" s="28">
        <v>10</v>
      </c>
      <c r="F31" s="11">
        <f t="shared" si="0"/>
        <v>20</v>
      </c>
      <c r="G31" s="32" t="s">
        <v>70</v>
      </c>
      <c r="H31" s="21" t="str">
        <f>_xlfn.DISPIMG("ID_73BADBBCB97E4276B096764751ADDF0C",1)</f>
        <v>=DISPIMG("ID_73BADBBCB97E4276B096764751ADDF0C",1)</v>
      </c>
    </row>
    <row r="32" s="4" customFormat="1" ht="63" customHeight="1" spans="1:8">
      <c r="A32" s="9">
        <v>29</v>
      </c>
      <c r="B32" s="27" t="s">
        <v>71</v>
      </c>
      <c r="C32" s="27">
        <v>5</v>
      </c>
      <c r="D32" s="27" t="s">
        <v>55</v>
      </c>
      <c r="E32" s="28">
        <v>30</v>
      </c>
      <c r="F32" s="11">
        <f t="shared" si="0"/>
        <v>150</v>
      </c>
      <c r="G32" s="29" t="s">
        <v>72</v>
      </c>
      <c r="H32" s="21" t="str">
        <f>_xlfn.DISPIMG("ID_6F0D4232B99A4998904615374315B11D",1)</f>
        <v>=DISPIMG("ID_6F0D4232B99A4998904615374315B11D",1)</v>
      </c>
    </row>
    <row r="33" s="4" customFormat="1" ht="63" customHeight="1" spans="1:8">
      <c r="A33" s="9">
        <v>30</v>
      </c>
      <c r="B33" s="27" t="s">
        <v>73</v>
      </c>
      <c r="C33" s="27">
        <v>2</v>
      </c>
      <c r="D33" s="27" t="s">
        <v>55</v>
      </c>
      <c r="E33" s="28">
        <v>20</v>
      </c>
      <c r="F33" s="11">
        <f t="shared" si="0"/>
        <v>40</v>
      </c>
      <c r="G33" s="29" t="s">
        <v>74</v>
      </c>
      <c r="H33" s="21" t="str">
        <f>_xlfn.DISPIMG("ID_C664B43E0B7142629C05545F6DDC8242",1)</f>
        <v>=DISPIMG("ID_C664B43E0B7142629C05545F6DDC8242",1)</v>
      </c>
    </row>
    <row r="34" s="4" customFormat="1" ht="63" customHeight="1" spans="1:8">
      <c r="A34" s="9">
        <v>31</v>
      </c>
      <c r="B34" s="27" t="s">
        <v>75</v>
      </c>
      <c r="C34" s="27">
        <v>20</v>
      </c>
      <c r="D34" s="27" t="s">
        <v>55</v>
      </c>
      <c r="E34" s="28">
        <v>5</v>
      </c>
      <c r="F34" s="11">
        <f t="shared" si="0"/>
        <v>100</v>
      </c>
      <c r="G34" s="29" t="s">
        <v>76</v>
      </c>
      <c r="H34" s="21" t="str">
        <f>_xlfn.DISPIMG("ID_8F277979A88E4AA99B26F1DA31B5F6E4",1)</f>
        <v>=DISPIMG("ID_8F277979A88E4AA99B26F1DA31B5F6E4",1)</v>
      </c>
    </row>
    <row r="35" s="4" customFormat="1" ht="63" customHeight="1" spans="1:8">
      <c r="A35" s="9">
        <v>32</v>
      </c>
      <c r="B35" s="27" t="s">
        <v>77</v>
      </c>
      <c r="C35" s="27">
        <v>2</v>
      </c>
      <c r="D35" s="27" t="s">
        <v>55</v>
      </c>
      <c r="E35" s="28">
        <v>35</v>
      </c>
      <c r="F35" s="11">
        <f t="shared" si="0"/>
        <v>70</v>
      </c>
      <c r="G35" s="29" t="s">
        <v>78</v>
      </c>
      <c r="H35" s="21" t="str">
        <f>_xlfn.DISPIMG("ID_FD70C9DF4EF74C438AC7EC44FF9423C6",1)</f>
        <v>=DISPIMG("ID_FD70C9DF4EF74C438AC7EC44FF9423C6",1)</v>
      </c>
    </row>
    <row r="36" s="4" customFormat="1" ht="63" customHeight="1" spans="1:8">
      <c r="A36" s="9">
        <v>33</v>
      </c>
      <c r="B36" s="27" t="s">
        <v>77</v>
      </c>
      <c r="C36" s="27">
        <v>2</v>
      </c>
      <c r="D36" s="27" t="s">
        <v>55</v>
      </c>
      <c r="E36" s="28">
        <v>45</v>
      </c>
      <c r="F36" s="11">
        <f t="shared" si="0"/>
        <v>90</v>
      </c>
      <c r="G36" s="29" t="s">
        <v>79</v>
      </c>
      <c r="H36" s="21" t="str">
        <f>_xlfn.DISPIMG("ID_FD70C9DF4EF74C438AC7EC44FF9423C6",1)</f>
        <v>=DISPIMG("ID_FD70C9DF4EF74C438AC7EC44FF9423C6",1)</v>
      </c>
    </row>
    <row r="37" s="4" customFormat="1" ht="63" customHeight="1" spans="1:8">
      <c r="A37" s="9">
        <v>34</v>
      </c>
      <c r="B37" s="27" t="s">
        <v>80</v>
      </c>
      <c r="C37" s="27">
        <v>5</v>
      </c>
      <c r="D37" s="27" t="s">
        <v>55</v>
      </c>
      <c r="E37" s="28">
        <v>9</v>
      </c>
      <c r="F37" s="11">
        <f t="shared" si="0"/>
        <v>45</v>
      </c>
      <c r="G37" s="29" t="s">
        <v>81</v>
      </c>
      <c r="H37" s="21" t="str">
        <f>_xlfn.DISPIMG("ID_A31E480ED6144E3A948D4B09EB98A9A6",1)</f>
        <v>=DISPIMG("ID_A31E480ED6144E3A948D4B09EB98A9A6",1)</v>
      </c>
    </row>
    <row r="38" s="4" customFormat="1" ht="63" customHeight="1" spans="1:8">
      <c r="A38" s="9">
        <v>35</v>
      </c>
      <c r="B38" s="27" t="s">
        <v>82</v>
      </c>
      <c r="C38" s="27">
        <v>2</v>
      </c>
      <c r="D38" s="27" t="s">
        <v>24</v>
      </c>
      <c r="E38" s="28">
        <v>45</v>
      </c>
      <c r="F38" s="11">
        <f t="shared" si="0"/>
        <v>90</v>
      </c>
      <c r="G38" s="33" t="s">
        <v>83</v>
      </c>
      <c r="H38" s="21" t="str">
        <f>_xlfn.DISPIMG("ID_0A0C6F27F32748489A4004CFFBBF80AB",1)</f>
        <v>=DISPIMG("ID_0A0C6F27F32748489A4004CFFBBF80AB",1)</v>
      </c>
    </row>
    <row r="39" s="4" customFormat="1" ht="63" customHeight="1" spans="1:8">
      <c r="A39" s="9">
        <v>36</v>
      </c>
      <c r="B39" s="27" t="s">
        <v>84</v>
      </c>
      <c r="C39" s="27">
        <v>5</v>
      </c>
      <c r="D39" s="27" t="s">
        <v>11</v>
      </c>
      <c r="E39" s="28">
        <v>25</v>
      </c>
      <c r="F39" s="11">
        <f t="shared" si="0"/>
        <v>125</v>
      </c>
      <c r="G39" s="29" t="s">
        <v>85</v>
      </c>
      <c r="H39" s="21" t="str">
        <f>_xlfn.DISPIMG("ID_8DB47B3ECF6C4DBE9009767BC54167B1",1)</f>
        <v>=DISPIMG("ID_8DB47B3ECF6C4DBE9009767BC54167B1",1)</v>
      </c>
    </row>
    <row r="40" s="4" customFormat="1" ht="100" customHeight="1" spans="1:8">
      <c r="A40" s="9">
        <v>37</v>
      </c>
      <c r="B40" s="30" t="s">
        <v>86</v>
      </c>
      <c r="C40" s="30">
        <v>50</v>
      </c>
      <c r="D40" s="18" t="s">
        <v>55</v>
      </c>
      <c r="E40" s="30">
        <v>25</v>
      </c>
      <c r="F40" s="11">
        <f t="shared" si="0"/>
        <v>1250</v>
      </c>
      <c r="G40" s="34" t="s">
        <v>87</v>
      </c>
      <c r="H40" s="21" t="str">
        <f>_xlfn.DISPIMG("ID_2DB2089C36024234BA31AE264DFC3CDA",1)</f>
        <v>=DISPIMG("ID_2DB2089C36024234BA31AE264DFC3CDA",1)</v>
      </c>
    </row>
    <row r="41" s="4" customFormat="1" ht="63" customHeight="1" spans="1:8">
      <c r="A41" s="9">
        <v>38</v>
      </c>
      <c r="B41" s="30" t="s">
        <v>88</v>
      </c>
      <c r="C41" s="30">
        <v>7</v>
      </c>
      <c r="D41" s="30" t="s">
        <v>36</v>
      </c>
      <c r="E41" s="35">
        <v>290</v>
      </c>
      <c r="F41" s="11">
        <f t="shared" si="0"/>
        <v>2030</v>
      </c>
      <c r="G41" s="34" t="s">
        <v>89</v>
      </c>
      <c r="H41" s="18" t="str">
        <f>_xlfn.DISPIMG("ID_EB66A1865639446483C05659732BDF48",1)</f>
        <v>=DISPIMG("ID_EB66A1865639446483C05659732BDF48",1)</v>
      </c>
    </row>
    <row r="42" s="4" customFormat="1" ht="63" customHeight="1" spans="1:8">
      <c r="A42" s="9">
        <v>39</v>
      </c>
      <c r="B42" s="21" t="s">
        <v>90</v>
      </c>
      <c r="C42" s="21">
        <v>2</v>
      </c>
      <c r="D42" s="21" t="s">
        <v>55</v>
      </c>
      <c r="E42" s="21">
        <v>10</v>
      </c>
      <c r="F42" s="11">
        <f t="shared" si="0"/>
        <v>20</v>
      </c>
      <c r="G42" s="20" t="s">
        <v>91</v>
      </c>
      <c r="H42" s="21" t="str">
        <f>_xlfn.DISPIMG("ID_1466C562CC60464ABE7FD1BDD1217ADA",1)</f>
        <v>=DISPIMG("ID_1466C562CC60464ABE7FD1BDD1217ADA",1)</v>
      </c>
    </row>
    <row r="43" s="4" customFormat="1" ht="63" customHeight="1" spans="1:8">
      <c r="A43" s="9">
        <v>40</v>
      </c>
      <c r="B43" s="9" t="s">
        <v>92</v>
      </c>
      <c r="C43" s="9">
        <v>50</v>
      </c>
      <c r="D43" s="9" t="s">
        <v>11</v>
      </c>
      <c r="E43" s="9">
        <v>7</v>
      </c>
      <c r="F43" s="11">
        <f t="shared" si="0"/>
        <v>350</v>
      </c>
      <c r="G43" s="36" t="s">
        <v>93</v>
      </c>
      <c r="H43" s="21" t="str">
        <f>_xlfn.DISPIMG("ID_2E28F759DF2A4CE5BC80E4FB9A3396C6",1)</f>
        <v>=DISPIMG("ID_2E28F759DF2A4CE5BC80E4FB9A3396C6",1)</v>
      </c>
    </row>
    <row r="44" s="4" customFormat="1" ht="63" customHeight="1" spans="1:8">
      <c r="A44" s="9">
        <v>41</v>
      </c>
      <c r="B44" s="9" t="s">
        <v>94</v>
      </c>
      <c r="C44" s="9">
        <v>30</v>
      </c>
      <c r="D44" s="9" t="s">
        <v>11</v>
      </c>
      <c r="E44" s="9">
        <v>22</v>
      </c>
      <c r="F44" s="11">
        <f t="shared" si="0"/>
        <v>660</v>
      </c>
      <c r="G44" s="36" t="s">
        <v>95</v>
      </c>
      <c r="H44" s="21" t="str">
        <f>_xlfn.DISPIMG("ID_19AD88D419E541F793C8CF586E0523E6",1)</f>
        <v>=DISPIMG("ID_19AD88D419E541F793C8CF586E0523E6",1)</v>
      </c>
    </row>
    <row r="45" s="4" customFormat="1" ht="35" customHeight="1" spans="1:8">
      <c r="A45" s="9">
        <v>42</v>
      </c>
      <c r="B45" s="9" t="s">
        <v>96</v>
      </c>
      <c r="C45" s="9">
        <v>30</v>
      </c>
      <c r="D45" s="9" t="s">
        <v>11</v>
      </c>
      <c r="E45" s="9">
        <v>20</v>
      </c>
      <c r="F45" s="11">
        <f t="shared" si="0"/>
        <v>600</v>
      </c>
      <c r="G45" s="36" t="s">
        <v>97</v>
      </c>
      <c r="H45" s="21" t="str">
        <f>_xlfn.DISPIMG("ID_9A39ED49207D4D55BD41B2F103F50A65",1)</f>
        <v>=DISPIMG("ID_9A39ED49207D4D55BD41B2F103F50A65",1)</v>
      </c>
    </row>
    <row r="46" s="4" customFormat="1" ht="63" customHeight="1" spans="1:8">
      <c r="A46" s="9">
        <v>43</v>
      </c>
      <c r="B46" s="9" t="s">
        <v>98</v>
      </c>
      <c r="C46" s="9">
        <v>80</v>
      </c>
      <c r="D46" s="9" t="s">
        <v>11</v>
      </c>
      <c r="E46" s="9">
        <v>5</v>
      </c>
      <c r="F46" s="11">
        <f t="shared" si="0"/>
        <v>400</v>
      </c>
      <c r="G46" s="36" t="s">
        <v>99</v>
      </c>
      <c r="H46" s="21"/>
    </row>
    <row r="47" s="4" customFormat="1" ht="63" customHeight="1" spans="1:8">
      <c r="A47" s="9">
        <v>44</v>
      </c>
      <c r="B47" s="9" t="s">
        <v>100</v>
      </c>
      <c r="C47" s="9">
        <v>30</v>
      </c>
      <c r="D47" s="9" t="s">
        <v>11</v>
      </c>
      <c r="E47" s="9">
        <v>40</v>
      </c>
      <c r="F47" s="11">
        <f t="shared" si="0"/>
        <v>1200</v>
      </c>
      <c r="G47" s="36" t="s">
        <v>99</v>
      </c>
      <c r="H47" s="21" t="str">
        <f>_xlfn.DISPIMG("ID_6EBEC6B4D209447698EA434F636EAC07",1)</f>
        <v>=DISPIMG("ID_6EBEC6B4D209447698EA434F636EAC07",1)</v>
      </c>
    </row>
    <row r="48" s="4" customFormat="1" ht="63" customHeight="1" spans="1:8">
      <c r="A48" s="9">
        <v>45</v>
      </c>
      <c r="B48" s="9" t="s">
        <v>101</v>
      </c>
      <c r="C48" s="9">
        <v>150</v>
      </c>
      <c r="D48" s="9" t="s">
        <v>11</v>
      </c>
      <c r="E48" s="9">
        <v>10</v>
      </c>
      <c r="F48" s="11">
        <f t="shared" si="0"/>
        <v>1500</v>
      </c>
      <c r="G48" s="36" t="s">
        <v>102</v>
      </c>
      <c r="H48" s="21" t="str">
        <f>_xlfn.DISPIMG("ID_0BC61091E3C2424E8BA3CA40A791868B",1)</f>
        <v>=DISPIMG("ID_0BC61091E3C2424E8BA3CA40A791868B",1)</v>
      </c>
    </row>
    <row r="49" s="4" customFormat="1" ht="103" customHeight="1" spans="1:8">
      <c r="A49" s="9">
        <v>46</v>
      </c>
      <c r="B49" s="9" t="s">
        <v>103</v>
      </c>
      <c r="C49" s="9">
        <v>100</v>
      </c>
      <c r="D49" s="9" t="s">
        <v>11</v>
      </c>
      <c r="E49" s="9">
        <v>10</v>
      </c>
      <c r="F49" s="11">
        <f t="shared" si="0"/>
        <v>1000</v>
      </c>
      <c r="G49" s="36" t="s">
        <v>104</v>
      </c>
      <c r="H49" s="21" t="str">
        <f>_xlfn.DISPIMG("ID_0B70FD731ED448EA8A2B223E7B8B7528",1)</f>
        <v>=DISPIMG("ID_0B70FD731ED448EA8A2B223E7B8B7528",1)</v>
      </c>
    </row>
    <row r="50" s="4" customFormat="1" ht="99" customHeight="1" spans="1:8">
      <c r="A50" s="9">
        <v>47</v>
      </c>
      <c r="B50" s="19" t="s">
        <v>105</v>
      </c>
      <c r="C50" s="9">
        <v>40</v>
      </c>
      <c r="D50" s="9" t="s">
        <v>11</v>
      </c>
      <c r="E50" s="9">
        <v>10</v>
      </c>
      <c r="F50" s="11">
        <f t="shared" si="0"/>
        <v>400</v>
      </c>
      <c r="G50" s="36"/>
      <c r="H50" s="21"/>
    </row>
    <row r="51" s="4" customFormat="1" ht="63" customHeight="1" spans="1:8">
      <c r="A51" s="9">
        <v>48</v>
      </c>
      <c r="B51" s="37" t="s">
        <v>106</v>
      </c>
      <c r="C51" s="9">
        <v>2</v>
      </c>
      <c r="D51" s="9" t="s">
        <v>11</v>
      </c>
      <c r="E51" s="9">
        <v>25</v>
      </c>
      <c r="F51" s="11">
        <f t="shared" si="0"/>
        <v>50</v>
      </c>
      <c r="G51" s="36"/>
      <c r="H51" s="21"/>
    </row>
    <row r="52" s="4" customFormat="1" ht="81" customHeight="1" spans="1:8">
      <c r="A52" s="9">
        <v>49</v>
      </c>
      <c r="B52" s="37" t="s">
        <v>107</v>
      </c>
      <c r="C52" s="9">
        <v>5</v>
      </c>
      <c r="D52" s="9" t="s">
        <v>11</v>
      </c>
      <c r="E52" s="9">
        <v>15</v>
      </c>
      <c r="F52" s="11">
        <f t="shared" si="0"/>
        <v>75</v>
      </c>
      <c r="G52" s="36"/>
      <c r="H52" s="21" t="str">
        <f>_xlfn.DISPIMG("ID_C3DEDEF41E04430CA7F0B0F7E9187E24",1)</f>
        <v>=DISPIMG("ID_C3DEDEF41E04430CA7F0B0F7E9187E24",1)</v>
      </c>
    </row>
    <row r="53" s="4" customFormat="1" ht="63" customHeight="1" spans="1:8">
      <c r="A53" s="9">
        <v>50</v>
      </c>
      <c r="B53" s="37" t="s">
        <v>108</v>
      </c>
      <c r="C53" s="9">
        <v>60</v>
      </c>
      <c r="D53" s="9" t="s">
        <v>11</v>
      </c>
      <c r="E53" s="9">
        <v>8</v>
      </c>
      <c r="F53" s="11">
        <f t="shared" si="0"/>
        <v>480</v>
      </c>
      <c r="G53" s="36" t="s">
        <v>109</v>
      </c>
      <c r="H53" s="21"/>
    </row>
    <row r="54" s="4" customFormat="1" ht="63" customHeight="1" spans="1:8">
      <c r="A54" s="9">
        <v>51</v>
      </c>
      <c r="B54" s="38" t="s">
        <v>110</v>
      </c>
      <c r="C54" s="9">
        <v>10</v>
      </c>
      <c r="D54" s="9" t="s">
        <v>11</v>
      </c>
      <c r="E54" s="9">
        <v>15</v>
      </c>
      <c r="F54" s="11">
        <f t="shared" si="0"/>
        <v>150</v>
      </c>
      <c r="G54" s="36"/>
      <c r="H54" s="21" t="str">
        <f>_xlfn.DISPIMG("ID_F550B28325834AF6825E40BF6B54E27A",1)</f>
        <v>=DISPIMG("ID_F550B28325834AF6825E40BF6B54E27A",1)</v>
      </c>
    </row>
    <row r="55" s="4" customFormat="1" ht="63" customHeight="1" spans="1:8">
      <c r="A55" s="9">
        <v>52</v>
      </c>
      <c r="B55" s="39" t="s">
        <v>111</v>
      </c>
      <c r="C55" s="9">
        <v>50</v>
      </c>
      <c r="D55" s="9" t="s">
        <v>11</v>
      </c>
      <c r="E55" s="9">
        <v>2</v>
      </c>
      <c r="F55" s="11">
        <f t="shared" si="0"/>
        <v>100</v>
      </c>
      <c r="G55" s="36"/>
      <c r="H55" s="21" t="str">
        <f>_xlfn.DISPIMG("ID_333FEF1786664899BB4C73A987E7EF56",1)</f>
        <v>=DISPIMG("ID_333FEF1786664899BB4C73A987E7EF56",1)</v>
      </c>
    </row>
    <row r="56" s="4" customFormat="1" ht="63" customHeight="1" spans="1:8">
      <c r="A56" s="9">
        <v>53</v>
      </c>
      <c r="B56" s="9" t="s">
        <v>112</v>
      </c>
      <c r="C56" s="9">
        <v>30</v>
      </c>
      <c r="D56" s="9" t="s">
        <v>11</v>
      </c>
      <c r="E56" s="9">
        <v>150</v>
      </c>
      <c r="F56" s="11">
        <f t="shared" si="0"/>
        <v>4500</v>
      </c>
      <c r="G56" s="36"/>
      <c r="H56" s="21" t="str">
        <f>_xlfn.DISPIMG("ID_E989CB5697F74C65BDAE4E4F1B6A2D56",1)</f>
        <v>=DISPIMG("ID_E989CB5697F74C65BDAE4E4F1B6A2D56",1)</v>
      </c>
    </row>
    <row r="57" s="4" customFormat="1" ht="63" customHeight="1" spans="1:8">
      <c r="A57" s="9">
        <v>54</v>
      </c>
      <c r="B57" s="21" t="s">
        <v>113</v>
      </c>
      <c r="C57" s="21">
        <v>25</v>
      </c>
      <c r="D57" s="21" t="s">
        <v>11</v>
      </c>
      <c r="E57" s="21">
        <v>60</v>
      </c>
      <c r="F57" s="11">
        <f t="shared" si="0"/>
        <v>1500</v>
      </c>
      <c r="G57" s="20" t="s">
        <v>114</v>
      </c>
      <c r="H57" s="21" t="str">
        <f>_xlfn.DISPIMG("ID_1E4269C7415F41918B994C0A1A68AD8F",1)</f>
        <v>=DISPIMG("ID_1E4269C7415F41918B994C0A1A68AD8F",1)</v>
      </c>
    </row>
    <row r="58" s="4" customFormat="1" ht="63" customHeight="1" spans="1:8">
      <c r="A58" s="9">
        <v>55</v>
      </c>
      <c r="B58" s="21" t="s">
        <v>115</v>
      </c>
      <c r="C58" s="21">
        <v>3</v>
      </c>
      <c r="D58" s="21" t="s">
        <v>11</v>
      </c>
      <c r="E58" s="21">
        <v>90</v>
      </c>
      <c r="F58" s="11">
        <f t="shared" si="0"/>
        <v>270</v>
      </c>
      <c r="G58" s="20" t="s">
        <v>116</v>
      </c>
      <c r="H58" s="21" t="str">
        <f>_xlfn.DISPIMG("ID_A83C5C5EB56C4BEFA862A98146B075B1",1)</f>
        <v>=DISPIMG("ID_A83C5C5EB56C4BEFA862A98146B075B1",1)</v>
      </c>
    </row>
    <row r="59" s="4" customFormat="1" ht="63" customHeight="1" spans="1:8">
      <c r="A59" s="9">
        <v>56</v>
      </c>
      <c r="B59" s="21" t="s">
        <v>117</v>
      </c>
      <c r="C59" s="21">
        <v>2</v>
      </c>
      <c r="D59" s="21" t="s">
        <v>11</v>
      </c>
      <c r="E59" s="21">
        <v>20</v>
      </c>
      <c r="F59" s="11">
        <f t="shared" si="0"/>
        <v>40</v>
      </c>
      <c r="G59" s="20" t="s">
        <v>8</v>
      </c>
      <c r="H59" s="21" t="str">
        <f>_xlfn.DISPIMG("ID_6A17246554A54BF5B10AF29313BE7E88",1)</f>
        <v>=DISPIMG("ID_6A17246554A54BF5B10AF29313BE7E88",1)</v>
      </c>
    </row>
    <row r="60" s="4" customFormat="1" ht="63" customHeight="1" spans="1:8">
      <c r="A60" s="9">
        <v>57</v>
      </c>
      <c r="B60" s="21" t="s">
        <v>118</v>
      </c>
      <c r="C60" s="21">
        <v>1</v>
      </c>
      <c r="D60" s="21" t="s">
        <v>24</v>
      </c>
      <c r="E60" s="21">
        <v>70</v>
      </c>
      <c r="F60" s="11">
        <f t="shared" si="0"/>
        <v>70</v>
      </c>
      <c r="G60" s="20" t="s">
        <v>119</v>
      </c>
      <c r="H60" s="21" t="str">
        <f>_xlfn.DISPIMG("ID_B1384E848E484FC9822118F24408575D",1)</f>
        <v>=DISPIMG("ID_B1384E848E484FC9822118F24408575D",1)</v>
      </c>
    </row>
    <row r="61" s="4" customFormat="1" ht="63" customHeight="1" spans="1:8">
      <c r="A61" s="9">
        <v>58</v>
      </c>
      <c r="B61" s="18" t="s">
        <v>120</v>
      </c>
      <c r="C61" s="21">
        <v>5</v>
      </c>
      <c r="D61" s="21" t="s">
        <v>11</v>
      </c>
      <c r="E61" s="21">
        <v>100</v>
      </c>
      <c r="F61" s="11">
        <f t="shared" si="0"/>
        <v>500</v>
      </c>
      <c r="G61" s="20" t="s">
        <v>121</v>
      </c>
      <c r="H61" s="21" t="str">
        <f>_xlfn.DISPIMG("ID_8E34AD5F78A9427E9AAAE45B9F866D31",1)</f>
        <v>=DISPIMG("ID_8E34AD5F78A9427E9AAAE45B9F866D31",1)</v>
      </c>
    </row>
    <row r="62" s="4" customFormat="1" ht="63" customHeight="1" spans="1:8">
      <c r="A62" s="9">
        <v>59</v>
      </c>
      <c r="B62" s="21" t="s">
        <v>122</v>
      </c>
      <c r="C62" s="21">
        <v>3</v>
      </c>
      <c r="D62" s="21" t="s">
        <v>24</v>
      </c>
      <c r="E62" s="21">
        <v>25</v>
      </c>
      <c r="F62" s="11">
        <f t="shared" si="0"/>
        <v>75</v>
      </c>
      <c r="G62" s="20" t="s">
        <v>123</v>
      </c>
      <c r="H62" s="21" t="str">
        <f>_xlfn.DISPIMG("ID_67D6708481364F579B20ABB145CE94AF",1)</f>
        <v>=DISPIMG("ID_67D6708481364F579B20ABB145CE94AF",1)</v>
      </c>
    </row>
    <row r="63" s="4" customFormat="1" ht="63" customHeight="1" spans="1:8">
      <c r="A63" s="9">
        <v>60</v>
      </c>
      <c r="B63" s="21" t="s">
        <v>124</v>
      </c>
      <c r="C63" s="21">
        <v>2</v>
      </c>
      <c r="D63" s="21" t="s">
        <v>125</v>
      </c>
      <c r="E63" s="21">
        <v>60</v>
      </c>
      <c r="F63" s="11">
        <f t="shared" si="0"/>
        <v>120</v>
      </c>
      <c r="G63" s="20" t="s">
        <v>126</v>
      </c>
      <c r="H63" s="21" t="str">
        <f>_xlfn.DISPIMG("ID_488209F7EC254B11A5A8B79ACB235E07",1)</f>
        <v>=DISPIMG("ID_488209F7EC254B11A5A8B79ACB235E07",1)</v>
      </c>
    </row>
    <row r="64" s="4" customFormat="1" ht="63" customHeight="1" spans="1:8">
      <c r="A64" s="9">
        <v>61</v>
      </c>
      <c r="B64" s="21" t="s">
        <v>124</v>
      </c>
      <c r="C64" s="21">
        <v>2</v>
      </c>
      <c r="D64" s="21" t="s">
        <v>125</v>
      </c>
      <c r="E64" s="21">
        <v>60</v>
      </c>
      <c r="F64" s="11">
        <f t="shared" si="0"/>
        <v>120</v>
      </c>
      <c r="G64" s="20" t="s">
        <v>127</v>
      </c>
      <c r="H64" s="21" t="str">
        <f>_xlfn.DISPIMG("ID_262551FD7F7F4123A65D264F619FF98C",1)</f>
        <v>=DISPIMG("ID_262551FD7F7F4123A65D264F619FF98C",1)</v>
      </c>
    </row>
    <row r="65" s="4" customFormat="1" ht="63" customHeight="1" spans="1:8">
      <c r="A65" s="9">
        <v>62</v>
      </c>
      <c r="B65" s="21" t="s">
        <v>124</v>
      </c>
      <c r="C65" s="21">
        <v>100</v>
      </c>
      <c r="D65" s="21" t="s">
        <v>11</v>
      </c>
      <c r="E65" s="21">
        <v>1</v>
      </c>
      <c r="F65" s="11">
        <f t="shared" si="0"/>
        <v>100</v>
      </c>
      <c r="G65" s="20" t="s">
        <v>128</v>
      </c>
      <c r="H65" s="21" t="str">
        <f>_xlfn.DISPIMG("ID_3017E9AD90CA4C93AA5294441BDACC8F",1)</f>
        <v>=DISPIMG("ID_3017E9AD90CA4C93AA5294441BDACC8F",1)</v>
      </c>
    </row>
    <row r="66" s="4" customFormat="1" ht="63" customHeight="1" spans="1:8">
      <c r="A66" s="9">
        <v>63</v>
      </c>
      <c r="B66" s="21" t="s">
        <v>129</v>
      </c>
      <c r="C66" s="21">
        <v>20</v>
      </c>
      <c r="D66" s="21" t="s">
        <v>27</v>
      </c>
      <c r="E66" s="21">
        <v>15</v>
      </c>
      <c r="F66" s="11">
        <f t="shared" si="0"/>
        <v>300</v>
      </c>
      <c r="G66" s="20" t="s">
        <v>130</v>
      </c>
      <c r="H66" s="21" t="str">
        <f>_xlfn.DISPIMG("ID_62BB5D9ED2B445BDA1D60EA412A854F2",1)</f>
        <v>=DISPIMG("ID_62BB5D9ED2B445BDA1D60EA412A854F2",1)</v>
      </c>
    </row>
    <row r="67" s="4" customFormat="1" ht="63" customHeight="1" spans="1:8">
      <c r="A67" s="9">
        <v>64</v>
      </c>
      <c r="B67" s="21" t="s">
        <v>131</v>
      </c>
      <c r="C67" s="21">
        <v>40</v>
      </c>
      <c r="D67" s="21" t="s">
        <v>55</v>
      </c>
      <c r="E67" s="21">
        <v>3</v>
      </c>
      <c r="F67" s="11">
        <f t="shared" si="0"/>
        <v>120</v>
      </c>
      <c r="G67" s="20" t="s">
        <v>132</v>
      </c>
      <c r="H67" s="21" t="str">
        <f>_xlfn.DISPIMG("ID_205E63295DE54BBBB7E1DA2AE9322184",1)</f>
        <v>=DISPIMG("ID_205E63295DE54BBBB7E1DA2AE9322184",1)</v>
      </c>
    </row>
    <row r="68" s="4" customFormat="1" ht="63" customHeight="1" spans="1:8">
      <c r="A68" s="9">
        <v>65</v>
      </c>
      <c r="B68" s="21" t="s">
        <v>131</v>
      </c>
      <c r="C68" s="21">
        <v>40</v>
      </c>
      <c r="D68" s="21" t="s">
        <v>55</v>
      </c>
      <c r="E68" s="21">
        <v>2</v>
      </c>
      <c r="F68" s="11">
        <f t="shared" ref="F68:F131" si="1">E68*C68</f>
        <v>80</v>
      </c>
      <c r="G68" s="20" t="s">
        <v>133</v>
      </c>
      <c r="H68" s="21" t="str">
        <f>_xlfn.DISPIMG("ID_FE783A56E37B4DD5AEBE25C0969EB19B",1)</f>
        <v>=DISPIMG("ID_FE783A56E37B4DD5AEBE25C0969EB19B",1)</v>
      </c>
    </row>
    <row r="69" s="4" customFormat="1" ht="63" customHeight="1" spans="1:8">
      <c r="A69" s="9">
        <v>66</v>
      </c>
      <c r="B69" s="21" t="s">
        <v>134</v>
      </c>
      <c r="C69" s="21">
        <v>5</v>
      </c>
      <c r="D69" s="21" t="s">
        <v>135</v>
      </c>
      <c r="E69" s="21">
        <v>25</v>
      </c>
      <c r="F69" s="11">
        <f t="shared" si="1"/>
        <v>125</v>
      </c>
      <c r="G69" s="20" t="s">
        <v>8</v>
      </c>
      <c r="H69" s="21" t="str">
        <f>_xlfn.DISPIMG("ID_7CC5A2D395424B709A2FCE03C9D34EDE",1)</f>
        <v>=DISPIMG("ID_7CC5A2D395424B709A2FCE03C9D34EDE",1)</v>
      </c>
    </row>
    <row r="70" s="4" customFormat="1" ht="63" customHeight="1" spans="1:8">
      <c r="A70" s="9">
        <v>67</v>
      </c>
      <c r="B70" s="21" t="s">
        <v>136</v>
      </c>
      <c r="C70" s="21">
        <v>20</v>
      </c>
      <c r="D70" s="21" t="s">
        <v>125</v>
      </c>
      <c r="E70" s="21">
        <v>10</v>
      </c>
      <c r="F70" s="11">
        <f t="shared" si="1"/>
        <v>200</v>
      </c>
      <c r="G70" s="20" t="s">
        <v>137</v>
      </c>
      <c r="H70" s="21" t="str">
        <f>_xlfn.DISPIMG("ID_46D5255C13F14E98A026D42778E20C1B",1)</f>
        <v>=DISPIMG("ID_46D5255C13F14E98A026D42778E20C1B",1)</v>
      </c>
    </row>
    <row r="71" s="4" customFormat="1" ht="63" customHeight="1" spans="1:8">
      <c r="A71" s="9">
        <v>68</v>
      </c>
      <c r="B71" s="21" t="s">
        <v>138</v>
      </c>
      <c r="C71" s="21">
        <v>100</v>
      </c>
      <c r="D71" s="21" t="s">
        <v>135</v>
      </c>
      <c r="E71" s="21">
        <v>5</v>
      </c>
      <c r="F71" s="11">
        <f t="shared" si="1"/>
        <v>500</v>
      </c>
      <c r="G71" s="20" t="s">
        <v>139</v>
      </c>
      <c r="H71" s="21" t="str">
        <f>_xlfn.DISPIMG("ID_D9E12E5F787F4196B994DAA819F70D1F",1)</f>
        <v>=DISPIMG("ID_D9E12E5F787F4196B994DAA819F70D1F",1)</v>
      </c>
    </row>
    <row r="72" s="4" customFormat="1" ht="63" customHeight="1" spans="1:8">
      <c r="A72" s="9">
        <v>69</v>
      </c>
      <c r="B72" s="21" t="s">
        <v>140</v>
      </c>
      <c r="C72" s="21">
        <v>20</v>
      </c>
      <c r="D72" s="21" t="s">
        <v>47</v>
      </c>
      <c r="E72" s="21">
        <v>170</v>
      </c>
      <c r="F72" s="11">
        <f t="shared" si="1"/>
        <v>3400</v>
      </c>
      <c r="G72" s="20" t="s">
        <v>141</v>
      </c>
      <c r="H72" s="21" t="str">
        <f>_xlfn.DISPIMG("ID_306BC1241CAB46B891AA2BFBFB027B95",1)</f>
        <v>=DISPIMG("ID_306BC1241CAB46B891AA2BFBFB027B95",1)</v>
      </c>
    </row>
    <row r="73" s="4" customFormat="1" ht="63" customHeight="1" spans="1:8">
      <c r="A73" s="9">
        <v>70</v>
      </c>
      <c r="B73" s="21" t="s">
        <v>142</v>
      </c>
      <c r="C73" s="21">
        <v>10</v>
      </c>
      <c r="D73" s="21" t="s">
        <v>143</v>
      </c>
      <c r="E73" s="21">
        <v>45</v>
      </c>
      <c r="F73" s="11">
        <f t="shared" si="1"/>
        <v>450</v>
      </c>
      <c r="G73" s="20" t="s">
        <v>144</v>
      </c>
      <c r="H73" s="21" t="str">
        <f>_xlfn.DISPIMG("ID_6A9056652432447892F70640846F8CC0",1)</f>
        <v>=DISPIMG("ID_6A9056652432447892F70640846F8CC0",1)</v>
      </c>
    </row>
    <row r="74" s="4" customFormat="1" ht="63" customHeight="1" spans="1:8">
      <c r="A74" s="9">
        <v>71</v>
      </c>
      <c r="B74" s="40" t="s">
        <v>145</v>
      </c>
      <c r="C74" s="41">
        <v>5</v>
      </c>
      <c r="D74" s="41" t="s">
        <v>11</v>
      </c>
      <c r="E74" s="42">
        <v>10</v>
      </c>
      <c r="F74" s="11">
        <f t="shared" si="1"/>
        <v>50</v>
      </c>
      <c r="G74" s="20" t="s">
        <v>146</v>
      </c>
      <c r="H74" s="43" t="str">
        <f>_xlfn.DISPIMG("ID_0583657BBA8F44638123F5CE7F0FD746",1)</f>
        <v>=DISPIMG("ID_0583657BBA8F44638123F5CE7F0FD746",1)</v>
      </c>
    </row>
    <row r="75" s="4" customFormat="1" ht="63" customHeight="1" spans="1:8">
      <c r="A75" s="9">
        <v>72</v>
      </c>
      <c r="B75" s="21" t="s">
        <v>147</v>
      </c>
      <c r="C75" s="40">
        <v>1</v>
      </c>
      <c r="D75" s="41" t="s">
        <v>11</v>
      </c>
      <c r="E75" s="42">
        <v>90</v>
      </c>
      <c r="F75" s="11">
        <f t="shared" si="1"/>
        <v>90</v>
      </c>
      <c r="G75" s="20" t="s">
        <v>148</v>
      </c>
      <c r="H75" s="21" t="str">
        <f>_xlfn.DISPIMG("ID_E585E9FB5D5F4D4BB04EEE7E77A761C1",1)</f>
        <v>=DISPIMG("ID_E585E9FB5D5F4D4BB04EEE7E77A761C1",1)</v>
      </c>
    </row>
    <row r="76" s="4" customFormat="1" ht="63" customHeight="1" spans="1:8">
      <c r="A76" s="9">
        <v>73</v>
      </c>
      <c r="B76" s="21" t="s">
        <v>149</v>
      </c>
      <c r="C76" s="21">
        <v>5</v>
      </c>
      <c r="D76" s="21" t="s">
        <v>125</v>
      </c>
      <c r="E76" s="21">
        <v>10</v>
      </c>
      <c r="F76" s="11">
        <f t="shared" si="1"/>
        <v>50</v>
      </c>
      <c r="G76" s="20" t="s">
        <v>150</v>
      </c>
      <c r="H76" s="21" t="str">
        <f>_xlfn.DISPIMG("ID_F1B78D790E38405188E5990695199F90",1)</f>
        <v>=DISPIMG("ID_F1B78D790E38405188E5990695199F90",1)</v>
      </c>
    </row>
    <row r="77" s="4" customFormat="1" ht="63" customHeight="1" spans="1:8">
      <c r="A77" s="9">
        <v>74</v>
      </c>
      <c r="B77" s="21" t="s">
        <v>151</v>
      </c>
      <c r="C77" s="21">
        <v>25</v>
      </c>
      <c r="D77" s="21" t="s">
        <v>24</v>
      </c>
      <c r="E77" s="21">
        <v>2</v>
      </c>
      <c r="F77" s="11">
        <f t="shared" si="1"/>
        <v>50</v>
      </c>
      <c r="G77" s="20" t="s">
        <v>152</v>
      </c>
      <c r="H77" s="21" t="str">
        <f>_xlfn.DISPIMG("ID_EA66DD2DD093424B8A45FE0C3D2B2655",1)</f>
        <v>=DISPIMG("ID_EA66DD2DD093424B8A45FE0C3D2B2655",1)</v>
      </c>
    </row>
    <row r="78" s="4" customFormat="1" ht="63" customHeight="1" spans="1:8">
      <c r="A78" s="9">
        <v>75</v>
      </c>
      <c r="B78" s="20" t="s">
        <v>153</v>
      </c>
      <c r="C78" s="21">
        <v>10</v>
      </c>
      <c r="D78" s="21" t="s">
        <v>11</v>
      </c>
      <c r="E78" s="21">
        <v>15</v>
      </c>
      <c r="F78" s="11">
        <f t="shared" si="1"/>
        <v>150</v>
      </c>
      <c r="G78" s="20" t="s">
        <v>154</v>
      </c>
      <c r="H78" s="21" t="str">
        <f>_xlfn.DISPIMG("ID_061DB16DADE4438DBC47F3C2395AA5B6",1)</f>
        <v>=DISPIMG("ID_061DB16DADE4438DBC47F3C2395AA5B6",1)</v>
      </c>
    </row>
    <row r="79" s="4" customFormat="1" ht="63" customHeight="1" spans="1:8">
      <c r="A79" s="9">
        <v>76</v>
      </c>
      <c r="B79" s="21" t="s">
        <v>155</v>
      </c>
      <c r="C79" s="21">
        <v>1</v>
      </c>
      <c r="D79" s="21" t="s">
        <v>11</v>
      </c>
      <c r="E79" s="21">
        <v>70</v>
      </c>
      <c r="F79" s="11">
        <f t="shared" si="1"/>
        <v>70</v>
      </c>
      <c r="G79" s="20" t="s">
        <v>156</v>
      </c>
      <c r="H79" s="21" t="str">
        <f>_xlfn.DISPIMG("ID_916777D39491439082F2991A4E761581",1)</f>
        <v>=DISPIMG("ID_916777D39491439082F2991A4E761581",1)</v>
      </c>
    </row>
    <row r="80" s="4" customFormat="1" ht="63" customHeight="1" spans="1:8">
      <c r="A80" s="9">
        <v>77</v>
      </c>
      <c r="B80" s="21" t="s">
        <v>157</v>
      </c>
      <c r="C80" s="21">
        <v>3</v>
      </c>
      <c r="D80" s="21" t="s">
        <v>11</v>
      </c>
      <c r="E80" s="21">
        <v>10</v>
      </c>
      <c r="F80" s="11">
        <f t="shared" si="1"/>
        <v>30</v>
      </c>
      <c r="G80" s="20" t="s">
        <v>8</v>
      </c>
      <c r="H80" s="21" t="str">
        <f>_xlfn.DISPIMG("ID_CF6C78D0C63F4475B234655B0BBE0425",1)</f>
        <v>=DISPIMG("ID_CF6C78D0C63F4475B234655B0BBE0425",1)</v>
      </c>
    </row>
    <row r="81" s="4" customFormat="1" ht="63" customHeight="1" spans="1:8">
      <c r="A81" s="9">
        <v>78</v>
      </c>
      <c r="B81" s="21" t="s">
        <v>158</v>
      </c>
      <c r="C81" s="21">
        <v>3</v>
      </c>
      <c r="D81" s="21" t="s">
        <v>11</v>
      </c>
      <c r="E81" s="21">
        <v>450</v>
      </c>
      <c r="F81" s="11">
        <f t="shared" si="1"/>
        <v>1350</v>
      </c>
      <c r="G81" s="20" t="s">
        <v>159</v>
      </c>
      <c r="H81" s="21" t="str">
        <f>_xlfn.DISPIMG("ID_5D9B94E4DC5C40D4B814282918AA98A2",1)</f>
        <v>=DISPIMG("ID_5D9B94E4DC5C40D4B814282918AA98A2",1)</v>
      </c>
    </row>
    <row r="82" s="4" customFormat="1" ht="63" customHeight="1" spans="1:8">
      <c r="A82" s="9">
        <v>79</v>
      </c>
      <c r="B82" s="21" t="s">
        <v>160</v>
      </c>
      <c r="C82" s="21">
        <v>2</v>
      </c>
      <c r="D82" s="21" t="s">
        <v>11</v>
      </c>
      <c r="E82" s="21">
        <v>35</v>
      </c>
      <c r="F82" s="11">
        <f t="shared" si="1"/>
        <v>70</v>
      </c>
      <c r="G82" s="20" t="s">
        <v>161</v>
      </c>
      <c r="H82" s="21" t="str">
        <f>_xlfn.DISPIMG("ID_5DFEA1CD7FE145D1A2EDD1CAAA7DD340",1)</f>
        <v>=DISPIMG("ID_5DFEA1CD7FE145D1A2EDD1CAAA7DD340",1)</v>
      </c>
    </row>
    <row r="83" s="4" customFormat="1" ht="63" customHeight="1" spans="1:8">
      <c r="A83" s="9">
        <v>80</v>
      </c>
      <c r="B83" s="21" t="s">
        <v>162</v>
      </c>
      <c r="C83" s="21">
        <v>50</v>
      </c>
      <c r="D83" s="21" t="s">
        <v>11</v>
      </c>
      <c r="E83" s="21">
        <v>3</v>
      </c>
      <c r="F83" s="11">
        <f t="shared" si="1"/>
        <v>150</v>
      </c>
      <c r="G83" s="20" t="s">
        <v>163</v>
      </c>
      <c r="H83" s="21" t="str">
        <f>_xlfn.DISPIMG("ID_13059838A61145EAA405922481829700",1)</f>
        <v>=DISPIMG("ID_13059838A61145EAA405922481829700",1)</v>
      </c>
    </row>
    <row r="84" s="4" customFormat="1" ht="63" customHeight="1" spans="1:8">
      <c r="A84" s="9">
        <v>81</v>
      </c>
      <c r="B84" s="21" t="s">
        <v>164</v>
      </c>
      <c r="C84" s="21">
        <v>50</v>
      </c>
      <c r="D84" s="21" t="s">
        <v>11</v>
      </c>
      <c r="E84" s="21">
        <v>15</v>
      </c>
      <c r="F84" s="11">
        <f t="shared" si="1"/>
        <v>750</v>
      </c>
      <c r="G84" s="20" t="s">
        <v>8</v>
      </c>
      <c r="H84" s="21" t="str">
        <f>_xlfn.DISPIMG("ID_7F611A416BD44925B264117C9AD5D701",1)</f>
        <v>=DISPIMG("ID_7F611A416BD44925B264117C9AD5D701",1)</v>
      </c>
    </row>
    <row r="85" s="4" customFormat="1" ht="31" customHeight="1" spans="1:8">
      <c r="A85" s="9">
        <v>82</v>
      </c>
      <c r="B85" s="44" t="s">
        <v>165</v>
      </c>
      <c r="C85" s="44">
        <v>20</v>
      </c>
      <c r="D85" s="44" t="s">
        <v>11</v>
      </c>
      <c r="E85" s="44">
        <v>10</v>
      </c>
      <c r="F85" s="11">
        <f t="shared" si="1"/>
        <v>200</v>
      </c>
      <c r="G85" s="45" t="s">
        <v>166</v>
      </c>
      <c r="H85" s="45"/>
    </row>
    <row r="86" s="4" customFormat="1" ht="31" customHeight="1" spans="1:8">
      <c r="A86" s="9">
        <v>83</v>
      </c>
      <c r="B86" s="44" t="s">
        <v>167</v>
      </c>
      <c r="C86" s="44">
        <v>10</v>
      </c>
      <c r="D86" s="44" t="s">
        <v>11</v>
      </c>
      <c r="E86" s="44">
        <v>10</v>
      </c>
      <c r="F86" s="11">
        <f t="shared" si="1"/>
        <v>100</v>
      </c>
      <c r="G86" s="45" t="s">
        <v>168</v>
      </c>
      <c r="H86" s="45"/>
    </row>
    <row r="87" s="4" customFormat="1" ht="31" customHeight="1" spans="1:8">
      <c r="A87" s="9">
        <v>84</v>
      </c>
      <c r="B87" s="44" t="s">
        <v>169</v>
      </c>
      <c r="C87" s="44">
        <v>10</v>
      </c>
      <c r="D87" s="44" t="s">
        <v>11</v>
      </c>
      <c r="E87" s="44">
        <v>15</v>
      </c>
      <c r="F87" s="11">
        <f t="shared" si="1"/>
        <v>150</v>
      </c>
      <c r="G87" s="45" t="s">
        <v>170</v>
      </c>
      <c r="H87" s="45"/>
    </row>
    <row r="88" s="4" customFormat="1" ht="31" customHeight="1" spans="1:8">
      <c r="A88" s="9">
        <v>85</v>
      </c>
      <c r="B88" s="46" t="s">
        <v>171</v>
      </c>
      <c r="C88" s="47">
        <v>25</v>
      </c>
      <c r="D88" s="48" t="s">
        <v>11</v>
      </c>
      <c r="E88" s="49">
        <v>7</v>
      </c>
      <c r="F88" s="11">
        <f t="shared" si="1"/>
        <v>175</v>
      </c>
      <c r="G88" s="45" t="s">
        <v>172</v>
      </c>
      <c r="H88" s="45"/>
    </row>
    <row r="89" s="4" customFormat="1" ht="31" customHeight="1" spans="1:8">
      <c r="A89" s="9">
        <v>86</v>
      </c>
      <c r="B89" s="46" t="s">
        <v>173</v>
      </c>
      <c r="C89" s="47">
        <v>31</v>
      </c>
      <c r="D89" s="48" t="s">
        <v>174</v>
      </c>
      <c r="E89" s="49">
        <v>3</v>
      </c>
      <c r="F89" s="11">
        <f t="shared" si="1"/>
        <v>93</v>
      </c>
      <c r="G89" s="45" t="s">
        <v>175</v>
      </c>
      <c r="H89" s="45"/>
    </row>
    <row r="90" s="4" customFormat="1" ht="31" customHeight="1" spans="1:8">
      <c r="A90" s="9">
        <v>87</v>
      </c>
      <c r="B90" s="46" t="s">
        <v>176</v>
      </c>
      <c r="C90" s="47">
        <v>10</v>
      </c>
      <c r="D90" s="48" t="s">
        <v>174</v>
      </c>
      <c r="E90" s="49">
        <v>3</v>
      </c>
      <c r="F90" s="11">
        <f t="shared" si="1"/>
        <v>30</v>
      </c>
      <c r="G90" s="45" t="s">
        <v>177</v>
      </c>
      <c r="H90" s="45"/>
    </row>
    <row r="91" s="4" customFormat="1" ht="31" customHeight="1" spans="1:8">
      <c r="A91" s="9">
        <v>88</v>
      </c>
      <c r="B91" s="46" t="s">
        <v>178</v>
      </c>
      <c r="C91" s="47">
        <v>1</v>
      </c>
      <c r="D91" s="48" t="s">
        <v>27</v>
      </c>
      <c r="E91" s="49">
        <v>10</v>
      </c>
      <c r="F91" s="11">
        <f t="shared" si="1"/>
        <v>10</v>
      </c>
      <c r="G91" s="45" t="s">
        <v>171</v>
      </c>
      <c r="H91" s="45"/>
    </row>
    <row r="92" s="4" customFormat="1" ht="31" customHeight="1" spans="1:8">
      <c r="A92" s="9">
        <v>89</v>
      </c>
      <c r="B92" s="50" t="s">
        <v>179</v>
      </c>
      <c r="C92" s="51">
        <v>10</v>
      </c>
      <c r="D92" s="52" t="s">
        <v>135</v>
      </c>
      <c r="E92" s="53">
        <v>4</v>
      </c>
      <c r="F92" s="11">
        <f t="shared" si="1"/>
        <v>40</v>
      </c>
      <c r="G92" s="45" t="s">
        <v>180</v>
      </c>
      <c r="H92" s="45"/>
    </row>
    <row r="93" s="4" customFormat="1" ht="31" customHeight="1" spans="1:8">
      <c r="A93" s="9">
        <v>90</v>
      </c>
      <c r="B93" s="9" t="s">
        <v>181</v>
      </c>
      <c r="C93" s="9">
        <v>5</v>
      </c>
      <c r="D93" s="9" t="s">
        <v>24</v>
      </c>
      <c r="E93" s="9">
        <v>280</v>
      </c>
      <c r="F93" s="11">
        <f t="shared" si="1"/>
        <v>1400</v>
      </c>
      <c r="G93" s="45" t="s">
        <v>182</v>
      </c>
      <c r="H93" s="45"/>
    </row>
    <row r="94" s="4" customFormat="1" ht="31" customHeight="1" spans="1:8">
      <c r="A94" s="9">
        <v>91</v>
      </c>
      <c r="B94" s="9" t="s">
        <v>181</v>
      </c>
      <c r="C94" s="9">
        <v>5</v>
      </c>
      <c r="D94" s="9" t="s">
        <v>24</v>
      </c>
      <c r="E94" s="9">
        <v>230</v>
      </c>
      <c r="F94" s="11">
        <f t="shared" si="1"/>
        <v>1150</v>
      </c>
      <c r="G94" s="45" t="s">
        <v>183</v>
      </c>
      <c r="H94" s="45"/>
    </row>
    <row r="95" s="4" customFormat="1" ht="31" customHeight="1" spans="1:8">
      <c r="A95" s="9">
        <v>92</v>
      </c>
      <c r="B95" s="9" t="s">
        <v>181</v>
      </c>
      <c r="C95" s="9">
        <v>1</v>
      </c>
      <c r="D95" s="9" t="s">
        <v>24</v>
      </c>
      <c r="E95" s="9">
        <v>200</v>
      </c>
      <c r="F95" s="11">
        <f t="shared" si="1"/>
        <v>200</v>
      </c>
      <c r="G95" s="45" t="s">
        <v>184</v>
      </c>
      <c r="H95" s="45"/>
    </row>
    <row r="96" s="4" customFormat="1" ht="31" customHeight="1" spans="1:8">
      <c r="A96" s="9">
        <v>93</v>
      </c>
      <c r="B96" s="9" t="s">
        <v>185</v>
      </c>
      <c r="C96" s="9">
        <v>11</v>
      </c>
      <c r="D96" s="9" t="s">
        <v>11</v>
      </c>
      <c r="E96" s="9">
        <v>28</v>
      </c>
      <c r="F96" s="11">
        <f t="shared" si="1"/>
        <v>308</v>
      </c>
      <c r="G96" s="45" t="s">
        <v>95</v>
      </c>
      <c r="H96" s="45"/>
    </row>
    <row r="97" s="4" customFormat="1" ht="31" customHeight="1" spans="1:8">
      <c r="A97" s="9">
        <v>94</v>
      </c>
      <c r="B97" s="9" t="s">
        <v>98</v>
      </c>
      <c r="C97" s="9">
        <v>11</v>
      </c>
      <c r="D97" s="9" t="s">
        <v>11</v>
      </c>
      <c r="E97" s="9">
        <v>15</v>
      </c>
      <c r="F97" s="11">
        <f t="shared" si="1"/>
        <v>165</v>
      </c>
      <c r="G97" s="45" t="s">
        <v>186</v>
      </c>
      <c r="H97" s="45"/>
    </row>
    <row r="98" s="4" customFormat="1" ht="31" customHeight="1" spans="1:8">
      <c r="A98" s="9">
        <v>95</v>
      </c>
      <c r="B98" s="9" t="s">
        <v>98</v>
      </c>
      <c r="C98" s="9">
        <v>12</v>
      </c>
      <c r="D98" s="9" t="s">
        <v>11</v>
      </c>
      <c r="E98" s="9">
        <v>14</v>
      </c>
      <c r="F98" s="11">
        <f t="shared" si="1"/>
        <v>168</v>
      </c>
      <c r="G98" s="45" t="s">
        <v>187</v>
      </c>
      <c r="H98" s="45"/>
    </row>
    <row r="99" s="4" customFormat="1" ht="31" customHeight="1" spans="1:8">
      <c r="A99" s="9">
        <v>96</v>
      </c>
      <c r="B99" s="9" t="s">
        <v>188</v>
      </c>
      <c r="C99" s="9">
        <v>12</v>
      </c>
      <c r="D99" s="9" t="s">
        <v>11</v>
      </c>
      <c r="E99" s="9">
        <v>10</v>
      </c>
      <c r="F99" s="11">
        <f t="shared" si="1"/>
        <v>120</v>
      </c>
      <c r="G99" s="45" t="s">
        <v>186</v>
      </c>
      <c r="H99" s="45"/>
    </row>
    <row r="100" s="4" customFormat="1" ht="31" customHeight="1" spans="1:8">
      <c r="A100" s="9">
        <v>97</v>
      </c>
      <c r="B100" s="9" t="s">
        <v>188</v>
      </c>
      <c r="C100" s="9">
        <v>12</v>
      </c>
      <c r="D100" s="9" t="s">
        <v>11</v>
      </c>
      <c r="E100" s="9">
        <v>10</v>
      </c>
      <c r="F100" s="11">
        <f t="shared" si="1"/>
        <v>120</v>
      </c>
      <c r="G100" s="45" t="s">
        <v>187</v>
      </c>
      <c r="H100" s="45"/>
    </row>
    <row r="101" s="4" customFormat="1" ht="31" customHeight="1" spans="1:8">
      <c r="A101" s="9">
        <v>98</v>
      </c>
      <c r="B101" s="9" t="s">
        <v>189</v>
      </c>
      <c r="C101" s="9">
        <v>15</v>
      </c>
      <c r="D101" s="9" t="s">
        <v>36</v>
      </c>
      <c r="E101" s="9">
        <v>3</v>
      </c>
      <c r="F101" s="11">
        <f t="shared" si="1"/>
        <v>45</v>
      </c>
      <c r="G101" s="45" t="s">
        <v>190</v>
      </c>
      <c r="H101" s="45"/>
    </row>
    <row r="102" s="4" customFormat="1" ht="31" customHeight="1" spans="1:8">
      <c r="A102" s="9">
        <v>99</v>
      </c>
      <c r="B102" s="9" t="s">
        <v>191</v>
      </c>
      <c r="C102" s="9">
        <v>1</v>
      </c>
      <c r="D102" s="9" t="s">
        <v>11</v>
      </c>
      <c r="E102" s="9">
        <v>30</v>
      </c>
      <c r="F102" s="11">
        <f t="shared" si="1"/>
        <v>30</v>
      </c>
      <c r="G102" s="45" t="s">
        <v>192</v>
      </c>
      <c r="H102" s="45"/>
    </row>
    <row r="103" s="4" customFormat="1" ht="31" customHeight="1" spans="1:8">
      <c r="A103" s="9">
        <v>100</v>
      </c>
      <c r="B103" s="9" t="s">
        <v>193</v>
      </c>
      <c r="C103" s="9">
        <v>25</v>
      </c>
      <c r="D103" s="9" t="s">
        <v>194</v>
      </c>
      <c r="E103" s="9">
        <v>5</v>
      </c>
      <c r="F103" s="11">
        <f t="shared" si="1"/>
        <v>125</v>
      </c>
      <c r="G103" s="45" t="s">
        <v>195</v>
      </c>
      <c r="H103" s="45"/>
    </row>
    <row r="104" s="4" customFormat="1" ht="31" customHeight="1" spans="1:8">
      <c r="A104" s="9">
        <v>101</v>
      </c>
      <c r="B104" s="9" t="s">
        <v>196</v>
      </c>
      <c r="C104" s="9">
        <v>1</v>
      </c>
      <c r="D104" s="9" t="s">
        <v>197</v>
      </c>
      <c r="E104" s="9">
        <v>1090</v>
      </c>
      <c r="F104" s="11">
        <f t="shared" si="1"/>
        <v>1090</v>
      </c>
      <c r="G104" s="45" t="s">
        <v>198</v>
      </c>
      <c r="H104" s="45"/>
    </row>
    <row r="105" s="4" customFormat="1" ht="31" customHeight="1" spans="1:8">
      <c r="A105" s="9">
        <v>102</v>
      </c>
      <c r="B105" s="9" t="s">
        <v>199</v>
      </c>
      <c r="C105" s="9">
        <v>1</v>
      </c>
      <c r="D105" s="9" t="s">
        <v>24</v>
      </c>
      <c r="E105" s="9">
        <v>180</v>
      </c>
      <c r="F105" s="11">
        <f t="shared" si="1"/>
        <v>180</v>
      </c>
      <c r="G105" s="45" t="s">
        <v>200</v>
      </c>
      <c r="H105" s="45"/>
    </row>
    <row r="106" s="4" customFormat="1" ht="31" customHeight="1" spans="1:8">
      <c r="A106" s="9">
        <v>103</v>
      </c>
      <c r="B106" s="9" t="s">
        <v>201</v>
      </c>
      <c r="C106" s="9">
        <v>16</v>
      </c>
      <c r="D106" s="9" t="s">
        <v>24</v>
      </c>
      <c r="E106" s="9">
        <v>48</v>
      </c>
      <c r="F106" s="11">
        <f t="shared" si="1"/>
        <v>768</v>
      </c>
      <c r="G106" s="45" t="s">
        <v>202</v>
      </c>
      <c r="H106" s="45"/>
    </row>
    <row r="107" s="4" customFormat="1" ht="31" customHeight="1" spans="1:8">
      <c r="A107" s="9">
        <v>104</v>
      </c>
      <c r="B107" s="9" t="s">
        <v>203</v>
      </c>
      <c r="C107" s="9">
        <v>1</v>
      </c>
      <c r="D107" s="9" t="s">
        <v>194</v>
      </c>
      <c r="E107" s="9">
        <v>65</v>
      </c>
      <c r="F107" s="11">
        <f t="shared" si="1"/>
        <v>65</v>
      </c>
      <c r="G107" s="45" t="s">
        <v>204</v>
      </c>
      <c r="H107" s="45"/>
    </row>
    <row r="108" s="4" customFormat="1" ht="31" customHeight="1" spans="1:8">
      <c r="A108" s="9">
        <v>105</v>
      </c>
      <c r="B108" s="9" t="s">
        <v>205</v>
      </c>
      <c r="C108" s="9">
        <v>1</v>
      </c>
      <c r="D108" s="9" t="s">
        <v>24</v>
      </c>
      <c r="E108" s="9">
        <v>35</v>
      </c>
      <c r="F108" s="11">
        <f t="shared" si="1"/>
        <v>35</v>
      </c>
      <c r="G108" s="45" t="s">
        <v>206</v>
      </c>
      <c r="H108" s="45"/>
    </row>
    <row r="109" s="4" customFormat="1" ht="31" customHeight="1" spans="1:8">
      <c r="A109" s="9">
        <v>106</v>
      </c>
      <c r="B109" s="9" t="s">
        <v>207</v>
      </c>
      <c r="C109" s="9">
        <v>1</v>
      </c>
      <c r="D109" s="9" t="s">
        <v>11</v>
      </c>
      <c r="E109" s="9">
        <v>30</v>
      </c>
      <c r="F109" s="11">
        <f t="shared" si="1"/>
        <v>30</v>
      </c>
      <c r="G109" s="45" t="s">
        <v>208</v>
      </c>
      <c r="H109" s="45"/>
    </row>
    <row r="110" s="4" customFormat="1" ht="31" customHeight="1" spans="1:8">
      <c r="A110" s="9">
        <v>107</v>
      </c>
      <c r="B110" s="9" t="s">
        <v>209</v>
      </c>
      <c r="C110" s="9">
        <v>1</v>
      </c>
      <c r="D110" s="9" t="s">
        <v>11</v>
      </c>
      <c r="E110" s="9">
        <v>5</v>
      </c>
      <c r="F110" s="11">
        <f t="shared" si="1"/>
        <v>5</v>
      </c>
      <c r="G110" s="45" t="s">
        <v>198</v>
      </c>
      <c r="H110" s="45"/>
    </row>
    <row r="111" s="4" customFormat="1" ht="31" customHeight="1" spans="1:8">
      <c r="A111" s="9">
        <v>108</v>
      </c>
      <c r="B111" s="9" t="s">
        <v>210</v>
      </c>
      <c r="C111" s="9">
        <v>1</v>
      </c>
      <c r="D111" s="9" t="s">
        <v>24</v>
      </c>
      <c r="E111" s="9">
        <v>270</v>
      </c>
      <c r="F111" s="11">
        <f t="shared" si="1"/>
        <v>270</v>
      </c>
      <c r="G111" s="45" t="s">
        <v>211</v>
      </c>
      <c r="H111" s="45"/>
    </row>
    <row r="112" s="4" customFormat="1" ht="31" customHeight="1" spans="1:8">
      <c r="A112" s="9">
        <v>109</v>
      </c>
      <c r="B112" s="9" t="s">
        <v>212</v>
      </c>
      <c r="C112" s="9">
        <v>1</v>
      </c>
      <c r="D112" s="9" t="s">
        <v>11</v>
      </c>
      <c r="E112" s="9">
        <v>15</v>
      </c>
      <c r="F112" s="11">
        <f t="shared" si="1"/>
        <v>15</v>
      </c>
      <c r="G112" s="45" t="s">
        <v>213</v>
      </c>
      <c r="H112" s="45"/>
    </row>
    <row r="113" s="4" customFormat="1" ht="31" customHeight="1" spans="1:8">
      <c r="A113" s="9">
        <v>110</v>
      </c>
      <c r="B113" s="9" t="s">
        <v>214</v>
      </c>
      <c r="C113" s="9">
        <v>1</v>
      </c>
      <c r="D113" s="9" t="s">
        <v>11</v>
      </c>
      <c r="E113" s="9">
        <v>10</v>
      </c>
      <c r="F113" s="11">
        <f t="shared" si="1"/>
        <v>10</v>
      </c>
      <c r="G113" s="45" t="s">
        <v>215</v>
      </c>
      <c r="H113" s="45"/>
    </row>
    <row r="114" s="4" customFormat="1" ht="31" customHeight="1" spans="1:8">
      <c r="A114" s="9">
        <v>111</v>
      </c>
      <c r="B114" s="9" t="s">
        <v>207</v>
      </c>
      <c r="C114" s="9">
        <v>1</v>
      </c>
      <c r="D114" s="9" t="s">
        <v>11</v>
      </c>
      <c r="E114" s="9">
        <v>20</v>
      </c>
      <c r="F114" s="11">
        <f t="shared" si="1"/>
        <v>20</v>
      </c>
      <c r="G114" s="45" t="s">
        <v>216</v>
      </c>
      <c r="H114" s="45"/>
    </row>
    <row r="115" s="4" customFormat="1" ht="31" customHeight="1" spans="1:8">
      <c r="A115" s="9">
        <v>112</v>
      </c>
      <c r="B115" s="9" t="s">
        <v>173</v>
      </c>
      <c r="C115" s="9">
        <v>6</v>
      </c>
      <c r="D115" s="9" t="s">
        <v>11</v>
      </c>
      <c r="E115" s="9">
        <v>72</v>
      </c>
      <c r="F115" s="11">
        <f t="shared" si="1"/>
        <v>432</v>
      </c>
      <c r="G115" s="45" t="s">
        <v>215</v>
      </c>
      <c r="H115" s="45"/>
    </row>
    <row r="116" s="4" customFormat="1" ht="31" customHeight="1" spans="1:8">
      <c r="A116" s="9">
        <v>113</v>
      </c>
      <c r="B116" s="9" t="s">
        <v>217</v>
      </c>
      <c r="C116" s="9">
        <v>1</v>
      </c>
      <c r="D116" s="9" t="s">
        <v>11</v>
      </c>
      <c r="E116" s="9">
        <v>120</v>
      </c>
      <c r="F116" s="11">
        <f t="shared" si="1"/>
        <v>120</v>
      </c>
      <c r="G116" s="45" t="s">
        <v>215</v>
      </c>
      <c r="H116" s="45"/>
    </row>
    <row r="117" s="4" customFormat="1" ht="31" customHeight="1" spans="1:8">
      <c r="A117" s="9">
        <v>114</v>
      </c>
      <c r="B117" s="9" t="s">
        <v>218</v>
      </c>
      <c r="C117" s="9">
        <v>1</v>
      </c>
      <c r="D117" s="9" t="s">
        <v>11</v>
      </c>
      <c r="E117" s="9">
        <v>30</v>
      </c>
      <c r="F117" s="11">
        <f t="shared" si="1"/>
        <v>30</v>
      </c>
      <c r="G117" s="45" t="s">
        <v>215</v>
      </c>
      <c r="H117" s="45"/>
    </row>
    <row r="118" s="4" customFormat="1" ht="31" customHeight="1" spans="1:8">
      <c r="A118" s="9">
        <v>115</v>
      </c>
      <c r="B118" s="9" t="s">
        <v>203</v>
      </c>
      <c r="C118" s="9">
        <v>2</v>
      </c>
      <c r="D118" s="9" t="s">
        <v>194</v>
      </c>
      <c r="E118" s="9">
        <v>50</v>
      </c>
      <c r="F118" s="11">
        <f t="shared" si="1"/>
        <v>100</v>
      </c>
      <c r="G118" s="45" t="s">
        <v>215</v>
      </c>
      <c r="H118" s="45"/>
    </row>
    <row r="119" s="4" customFormat="1" ht="31" customHeight="1" spans="1:8">
      <c r="A119" s="9">
        <v>116</v>
      </c>
      <c r="B119" s="9" t="s">
        <v>188</v>
      </c>
      <c r="C119" s="9">
        <v>1</v>
      </c>
      <c r="D119" s="9" t="s">
        <v>11</v>
      </c>
      <c r="E119" s="9">
        <v>20</v>
      </c>
      <c r="F119" s="11">
        <f t="shared" si="1"/>
        <v>20</v>
      </c>
      <c r="G119" s="45" t="s">
        <v>219</v>
      </c>
      <c r="H119" s="45"/>
    </row>
    <row r="120" s="4" customFormat="1" ht="31" customHeight="1" spans="1:8">
      <c r="A120" s="9">
        <v>117</v>
      </c>
      <c r="B120" s="9" t="s">
        <v>203</v>
      </c>
      <c r="C120" s="9">
        <v>15</v>
      </c>
      <c r="D120" s="9" t="s">
        <v>60</v>
      </c>
      <c r="E120" s="9">
        <v>22</v>
      </c>
      <c r="F120" s="11">
        <f t="shared" si="1"/>
        <v>330</v>
      </c>
      <c r="G120" s="45" t="s">
        <v>220</v>
      </c>
      <c r="H120" s="45"/>
    </row>
    <row r="121" s="4" customFormat="1" ht="31" customHeight="1" spans="1:8">
      <c r="A121" s="9">
        <v>118</v>
      </c>
      <c r="B121" s="9" t="s">
        <v>221</v>
      </c>
      <c r="C121" s="9">
        <v>15</v>
      </c>
      <c r="D121" s="9" t="s">
        <v>11</v>
      </c>
      <c r="E121" s="9">
        <v>5</v>
      </c>
      <c r="F121" s="11">
        <f t="shared" si="1"/>
        <v>75</v>
      </c>
      <c r="G121" s="45" t="s">
        <v>180</v>
      </c>
      <c r="H121" s="45"/>
    </row>
    <row r="122" s="4" customFormat="1" ht="31" customHeight="1" spans="1:8">
      <c r="A122" s="9">
        <v>119</v>
      </c>
      <c r="B122" s="9" t="s">
        <v>222</v>
      </c>
      <c r="C122" s="9">
        <v>10</v>
      </c>
      <c r="D122" s="9" t="s">
        <v>11</v>
      </c>
      <c r="E122" s="9">
        <v>12</v>
      </c>
      <c r="F122" s="11">
        <f t="shared" si="1"/>
        <v>120</v>
      </c>
      <c r="G122" s="45" t="s">
        <v>223</v>
      </c>
      <c r="H122" s="45"/>
    </row>
    <row r="123" s="4" customFormat="1" ht="31" customHeight="1" spans="1:8">
      <c r="A123" s="9">
        <v>120</v>
      </c>
      <c r="B123" s="9" t="s">
        <v>224</v>
      </c>
      <c r="C123" s="9">
        <v>10</v>
      </c>
      <c r="D123" s="9" t="s">
        <v>11</v>
      </c>
      <c r="E123" s="9">
        <v>5</v>
      </c>
      <c r="F123" s="11">
        <f t="shared" si="1"/>
        <v>50</v>
      </c>
      <c r="G123" s="45" t="s">
        <v>188</v>
      </c>
      <c r="H123" s="45"/>
    </row>
    <row r="124" s="4" customFormat="1" ht="31" customHeight="1" spans="1:8">
      <c r="A124" s="9">
        <v>121</v>
      </c>
      <c r="B124" s="9" t="s">
        <v>225</v>
      </c>
      <c r="C124" s="9">
        <v>50</v>
      </c>
      <c r="D124" s="9" t="s">
        <v>11</v>
      </c>
      <c r="E124" s="9">
        <v>7</v>
      </c>
      <c r="F124" s="11">
        <f t="shared" si="1"/>
        <v>350</v>
      </c>
      <c r="G124" s="45" t="s">
        <v>226</v>
      </c>
      <c r="H124" s="45"/>
    </row>
    <row r="125" s="4" customFormat="1" ht="31" customHeight="1" spans="1:8">
      <c r="A125" s="9">
        <v>122</v>
      </c>
      <c r="B125" s="9" t="s">
        <v>173</v>
      </c>
      <c r="C125" s="9">
        <v>1</v>
      </c>
      <c r="D125" s="9" t="s">
        <v>11</v>
      </c>
      <c r="E125" s="9">
        <v>15</v>
      </c>
      <c r="F125" s="11">
        <f t="shared" si="1"/>
        <v>15</v>
      </c>
      <c r="G125" s="45" t="s">
        <v>206</v>
      </c>
      <c r="H125" s="45"/>
    </row>
    <row r="126" s="4" customFormat="1" ht="31" customHeight="1" spans="1:8">
      <c r="A126" s="9">
        <v>123</v>
      </c>
      <c r="B126" s="9" t="s">
        <v>173</v>
      </c>
      <c r="C126" s="9">
        <v>1</v>
      </c>
      <c r="D126" s="9" t="s">
        <v>11</v>
      </c>
      <c r="E126" s="9">
        <v>14</v>
      </c>
      <c r="F126" s="11">
        <f t="shared" si="1"/>
        <v>14</v>
      </c>
      <c r="G126" s="45" t="s">
        <v>227</v>
      </c>
      <c r="H126" s="45"/>
    </row>
    <row r="127" s="4" customFormat="1" ht="31" customHeight="1" spans="1:8">
      <c r="A127" s="9">
        <v>124</v>
      </c>
      <c r="B127" s="9" t="s">
        <v>228</v>
      </c>
      <c r="C127" s="9">
        <v>1</v>
      </c>
      <c r="D127" s="9" t="s">
        <v>11</v>
      </c>
      <c r="E127" s="9">
        <v>15</v>
      </c>
      <c r="F127" s="11">
        <f t="shared" si="1"/>
        <v>15</v>
      </c>
      <c r="G127" s="45" t="s">
        <v>229</v>
      </c>
      <c r="H127" s="45"/>
    </row>
    <row r="128" s="4" customFormat="1" ht="31" customHeight="1" spans="1:8">
      <c r="A128" s="9">
        <v>125</v>
      </c>
      <c r="B128" s="9" t="s">
        <v>173</v>
      </c>
      <c r="C128" s="9">
        <v>1</v>
      </c>
      <c r="D128" s="9" t="s">
        <v>11</v>
      </c>
      <c r="E128" s="9">
        <v>18</v>
      </c>
      <c r="F128" s="11">
        <f t="shared" si="1"/>
        <v>18</v>
      </c>
      <c r="G128" s="45" t="s">
        <v>230</v>
      </c>
      <c r="H128" s="45"/>
    </row>
    <row r="129" s="4" customFormat="1" ht="31" customHeight="1" spans="1:8">
      <c r="A129" s="9">
        <v>126</v>
      </c>
      <c r="B129" s="9" t="s">
        <v>203</v>
      </c>
      <c r="C129" s="9">
        <v>1</v>
      </c>
      <c r="D129" s="9" t="s">
        <v>194</v>
      </c>
      <c r="E129" s="9">
        <v>15</v>
      </c>
      <c r="F129" s="11">
        <f t="shared" si="1"/>
        <v>15</v>
      </c>
      <c r="G129" s="45" t="s">
        <v>231</v>
      </c>
      <c r="H129" s="45"/>
    </row>
    <row r="130" s="4" customFormat="1" ht="31" customHeight="1" spans="1:8">
      <c r="A130" s="9">
        <v>127</v>
      </c>
      <c r="B130" s="9" t="s">
        <v>224</v>
      </c>
      <c r="C130" s="9">
        <v>10</v>
      </c>
      <c r="D130" s="9" t="s">
        <v>11</v>
      </c>
      <c r="E130" s="9">
        <v>12</v>
      </c>
      <c r="F130" s="11">
        <f t="shared" si="1"/>
        <v>120</v>
      </c>
      <c r="G130" s="45" t="s">
        <v>232</v>
      </c>
      <c r="H130" s="45"/>
    </row>
    <row r="131" s="4" customFormat="1" ht="31" customHeight="1" spans="1:8">
      <c r="A131" s="9">
        <v>128</v>
      </c>
      <c r="B131" s="9" t="s">
        <v>233</v>
      </c>
      <c r="C131" s="9">
        <v>6</v>
      </c>
      <c r="D131" s="9" t="s">
        <v>36</v>
      </c>
      <c r="E131" s="9">
        <v>120</v>
      </c>
      <c r="F131" s="11">
        <f t="shared" si="1"/>
        <v>720</v>
      </c>
      <c r="G131" s="45" t="s">
        <v>234</v>
      </c>
      <c r="H131" s="45"/>
    </row>
    <row r="132" s="4" customFormat="1" ht="31" customHeight="1" spans="1:8">
      <c r="A132" s="9">
        <v>129</v>
      </c>
      <c r="B132" s="9" t="s">
        <v>235</v>
      </c>
      <c r="C132" s="9">
        <v>5</v>
      </c>
      <c r="D132" s="9" t="s">
        <v>11</v>
      </c>
      <c r="E132" s="9">
        <v>8</v>
      </c>
      <c r="F132" s="11">
        <f t="shared" ref="F132:F156" si="2">E132*C132</f>
        <v>40</v>
      </c>
      <c r="G132" s="45" t="s">
        <v>236</v>
      </c>
      <c r="H132" s="45"/>
    </row>
    <row r="133" s="4" customFormat="1" ht="31" customHeight="1" spans="1:8">
      <c r="A133" s="9">
        <v>130</v>
      </c>
      <c r="B133" s="9" t="s">
        <v>235</v>
      </c>
      <c r="C133" s="9">
        <v>2</v>
      </c>
      <c r="D133" s="9" t="s">
        <v>11</v>
      </c>
      <c r="E133" s="9">
        <v>10</v>
      </c>
      <c r="F133" s="11">
        <f t="shared" si="2"/>
        <v>20</v>
      </c>
      <c r="G133" s="45" t="s">
        <v>211</v>
      </c>
      <c r="H133" s="45"/>
    </row>
    <row r="134" s="4" customFormat="1" ht="31" customHeight="1" spans="1:8">
      <c r="A134" s="9">
        <v>131</v>
      </c>
      <c r="B134" s="9" t="s">
        <v>237</v>
      </c>
      <c r="C134" s="9">
        <v>5</v>
      </c>
      <c r="D134" s="9" t="s">
        <v>27</v>
      </c>
      <c r="E134" s="9">
        <v>10</v>
      </c>
      <c r="F134" s="11">
        <f t="shared" si="2"/>
        <v>50</v>
      </c>
      <c r="G134" s="45" t="s">
        <v>232</v>
      </c>
      <c r="H134" s="45"/>
    </row>
    <row r="135" s="4" customFormat="1" ht="31" customHeight="1" spans="1:8">
      <c r="A135" s="9">
        <v>132</v>
      </c>
      <c r="B135" s="9" t="s">
        <v>238</v>
      </c>
      <c r="C135" s="9">
        <v>1</v>
      </c>
      <c r="D135" s="9" t="s">
        <v>11</v>
      </c>
      <c r="E135" s="9">
        <v>25</v>
      </c>
      <c r="F135" s="11">
        <f t="shared" si="2"/>
        <v>25</v>
      </c>
      <c r="G135" s="45" t="s">
        <v>239</v>
      </c>
      <c r="H135" s="45"/>
    </row>
    <row r="136" s="4" customFormat="1" ht="31" customHeight="1" spans="1:8">
      <c r="A136" s="9">
        <v>133</v>
      </c>
      <c r="B136" s="9" t="s">
        <v>240</v>
      </c>
      <c r="C136" s="9">
        <v>3</v>
      </c>
      <c r="D136" s="9" t="s">
        <v>11</v>
      </c>
      <c r="E136" s="9">
        <v>10</v>
      </c>
      <c r="F136" s="11">
        <f t="shared" si="2"/>
        <v>30</v>
      </c>
      <c r="G136" s="45" t="s">
        <v>241</v>
      </c>
      <c r="H136" s="45"/>
    </row>
    <row r="137" s="4" customFormat="1" ht="31" customHeight="1" spans="1:8">
      <c r="A137" s="9">
        <v>134</v>
      </c>
      <c r="B137" s="9" t="s">
        <v>242</v>
      </c>
      <c r="C137" s="9">
        <v>2</v>
      </c>
      <c r="D137" s="9" t="s">
        <v>11</v>
      </c>
      <c r="E137" s="9">
        <v>33</v>
      </c>
      <c r="F137" s="11">
        <f t="shared" si="2"/>
        <v>66</v>
      </c>
      <c r="G137" s="45" t="s">
        <v>243</v>
      </c>
      <c r="H137" s="45"/>
    </row>
    <row r="138" s="4" customFormat="1" ht="31" customHeight="1" spans="1:8">
      <c r="A138" s="9">
        <v>135</v>
      </c>
      <c r="B138" s="9" t="s">
        <v>244</v>
      </c>
      <c r="C138" s="9">
        <v>2</v>
      </c>
      <c r="D138" s="9" t="s">
        <v>11</v>
      </c>
      <c r="E138" s="9">
        <v>20</v>
      </c>
      <c r="F138" s="11">
        <f t="shared" si="2"/>
        <v>40</v>
      </c>
      <c r="G138" s="45" t="s">
        <v>245</v>
      </c>
      <c r="H138" s="45"/>
    </row>
    <row r="139" s="4" customFormat="1" ht="31" customHeight="1" spans="1:8">
      <c r="A139" s="9">
        <v>136</v>
      </c>
      <c r="B139" s="9" t="s">
        <v>246</v>
      </c>
      <c r="C139" s="9">
        <v>10</v>
      </c>
      <c r="D139" s="9" t="s">
        <v>11</v>
      </c>
      <c r="E139" s="9">
        <v>7</v>
      </c>
      <c r="F139" s="11">
        <f t="shared" si="2"/>
        <v>70</v>
      </c>
      <c r="G139" s="45" t="s">
        <v>247</v>
      </c>
      <c r="H139" s="45"/>
    </row>
    <row r="140" s="4" customFormat="1" ht="31" customHeight="1" spans="1:8">
      <c r="A140" s="9">
        <v>137</v>
      </c>
      <c r="B140" s="9" t="s">
        <v>246</v>
      </c>
      <c r="C140" s="9">
        <v>10</v>
      </c>
      <c r="D140" s="9" t="s">
        <v>11</v>
      </c>
      <c r="E140" s="9">
        <v>5</v>
      </c>
      <c r="F140" s="11">
        <f t="shared" si="2"/>
        <v>50</v>
      </c>
      <c r="G140" s="45" t="s">
        <v>248</v>
      </c>
      <c r="H140" s="45"/>
    </row>
    <row r="141" s="4" customFormat="1" ht="31" customHeight="1" spans="1:8">
      <c r="A141" s="9">
        <v>138</v>
      </c>
      <c r="B141" s="9" t="s">
        <v>249</v>
      </c>
      <c r="C141" s="9">
        <v>2</v>
      </c>
      <c r="D141" s="9" t="s">
        <v>27</v>
      </c>
      <c r="E141" s="9">
        <v>12</v>
      </c>
      <c r="F141" s="11">
        <f t="shared" si="2"/>
        <v>24</v>
      </c>
      <c r="G141" s="45" t="s">
        <v>247</v>
      </c>
      <c r="H141" s="45"/>
    </row>
    <row r="142" s="4" customFormat="1" ht="31" customHeight="1" spans="1:8">
      <c r="A142" s="9">
        <v>139</v>
      </c>
      <c r="B142" s="9" t="s">
        <v>100</v>
      </c>
      <c r="C142" s="9">
        <v>1</v>
      </c>
      <c r="D142" s="9" t="s">
        <v>11</v>
      </c>
      <c r="E142" s="9">
        <v>80</v>
      </c>
      <c r="F142" s="11">
        <f t="shared" si="2"/>
        <v>80</v>
      </c>
      <c r="G142" s="45" t="s">
        <v>236</v>
      </c>
      <c r="H142" s="45"/>
    </row>
    <row r="143" s="4" customFormat="1" ht="31" customHeight="1" spans="1:8">
      <c r="A143" s="9">
        <v>140</v>
      </c>
      <c r="B143" s="9" t="s">
        <v>250</v>
      </c>
      <c r="C143" s="9">
        <v>5</v>
      </c>
      <c r="D143" s="9" t="s">
        <v>11</v>
      </c>
      <c r="E143" s="9">
        <v>7</v>
      </c>
      <c r="F143" s="11">
        <f t="shared" si="2"/>
        <v>35</v>
      </c>
      <c r="G143" s="45" t="s">
        <v>251</v>
      </c>
      <c r="H143" s="45"/>
    </row>
    <row r="144" s="4" customFormat="1" ht="31" customHeight="1" spans="1:8">
      <c r="A144" s="9">
        <v>141</v>
      </c>
      <c r="B144" s="9" t="s">
        <v>252</v>
      </c>
      <c r="C144" s="9">
        <v>10</v>
      </c>
      <c r="D144" s="9" t="s">
        <v>11</v>
      </c>
      <c r="E144" s="9">
        <v>7</v>
      </c>
      <c r="F144" s="11">
        <f t="shared" si="2"/>
        <v>70</v>
      </c>
      <c r="G144" s="45" t="s">
        <v>253</v>
      </c>
      <c r="H144" s="45"/>
    </row>
    <row r="145" s="4" customFormat="1" ht="31" customHeight="1" spans="1:8">
      <c r="A145" s="9">
        <v>142</v>
      </c>
      <c r="B145" s="9" t="s">
        <v>254</v>
      </c>
      <c r="C145" s="9">
        <v>1</v>
      </c>
      <c r="D145" s="9" t="s">
        <v>11</v>
      </c>
      <c r="E145" s="9">
        <v>15</v>
      </c>
      <c r="F145" s="11">
        <f t="shared" si="2"/>
        <v>15</v>
      </c>
      <c r="G145" s="45" t="s">
        <v>255</v>
      </c>
      <c r="H145" s="45"/>
    </row>
    <row r="146" s="4" customFormat="1" ht="31" customHeight="1" spans="1:8">
      <c r="A146" s="9">
        <v>143</v>
      </c>
      <c r="B146" s="9" t="s">
        <v>77</v>
      </c>
      <c r="C146" s="9">
        <v>2</v>
      </c>
      <c r="D146" s="9" t="s">
        <v>11</v>
      </c>
      <c r="E146" s="9">
        <v>30</v>
      </c>
      <c r="F146" s="11">
        <f t="shared" si="2"/>
        <v>60</v>
      </c>
      <c r="G146" s="45" t="s">
        <v>243</v>
      </c>
      <c r="H146" s="45"/>
    </row>
    <row r="147" s="4" customFormat="1" ht="31" customHeight="1" spans="1:8">
      <c r="A147" s="9">
        <v>144</v>
      </c>
      <c r="B147" s="9" t="s">
        <v>256</v>
      </c>
      <c r="C147" s="9">
        <v>10</v>
      </c>
      <c r="D147" s="9" t="s">
        <v>27</v>
      </c>
      <c r="E147" s="9">
        <v>15</v>
      </c>
      <c r="F147" s="11">
        <f t="shared" si="2"/>
        <v>150</v>
      </c>
      <c r="G147" s="45" t="s">
        <v>257</v>
      </c>
      <c r="H147" s="45"/>
    </row>
    <row r="148" s="4" customFormat="1" ht="31" customHeight="1" spans="1:8">
      <c r="A148" s="9">
        <v>145</v>
      </c>
      <c r="B148" s="9" t="s">
        <v>258</v>
      </c>
      <c r="C148" s="9">
        <v>6</v>
      </c>
      <c r="D148" s="9" t="s">
        <v>11</v>
      </c>
      <c r="E148" s="9">
        <v>35</v>
      </c>
      <c r="F148" s="11">
        <f t="shared" si="2"/>
        <v>210</v>
      </c>
      <c r="G148" s="45" t="s">
        <v>259</v>
      </c>
      <c r="H148" s="45"/>
    </row>
    <row r="149" s="4" customFormat="1" ht="31" customHeight="1" spans="1:8">
      <c r="A149" s="9">
        <v>146</v>
      </c>
      <c r="B149" s="9" t="s">
        <v>260</v>
      </c>
      <c r="C149" s="9">
        <v>3</v>
      </c>
      <c r="D149" s="9" t="s">
        <v>11</v>
      </c>
      <c r="E149" s="9">
        <v>7</v>
      </c>
      <c r="F149" s="11">
        <f t="shared" si="2"/>
        <v>21</v>
      </c>
      <c r="G149" s="45" t="s">
        <v>261</v>
      </c>
      <c r="H149" s="45"/>
    </row>
    <row r="150" s="4" customFormat="1" ht="31" customHeight="1" spans="1:8">
      <c r="A150" s="9">
        <v>147</v>
      </c>
      <c r="B150" s="9" t="s">
        <v>262</v>
      </c>
      <c r="C150" s="9">
        <v>5</v>
      </c>
      <c r="D150" s="9" t="s">
        <v>11</v>
      </c>
      <c r="E150" s="9">
        <v>15</v>
      </c>
      <c r="F150" s="11">
        <f t="shared" si="2"/>
        <v>75</v>
      </c>
      <c r="G150" s="45" t="s">
        <v>263</v>
      </c>
      <c r="H150" s="45"/>
    </row>
    <row r="151" s="4" customFormat="1" ht="31" customHeight="1" spans="1:8">
      <c r="A151" s="9">
        <v>148</v>
      </c>
      <c r="B151" s="9" t="s">
        <v>235</v>
      </c>
      <c r="C151" s="9">
        <v>10</v>
      </c>
      <c r="D151" s="9" t="s">
        <v>11</v>
      </c>
      <c r="E151" s="9">
        <v>2</v>
      </c>
      <c r="F151" s="11">
        <f t="shared" si="2"/>
        <v>20</v>
      </c>
      <c r="G151" s="45" t="s">
        <v>264</v>
      </c>
      <c r="H151" s="45"/>
    </row>
    <row r="152" s="4" customFormat="1" ht="31" customHeight="1" spans="1:8">
      <c r="A152" s="9">
        <v>149</v>
      </c>
      <c r="B152" s="9" t="s">
        <v>265</v>
      </c>
      <c r="C152" s="9">
        <v>100</v>
      </c>
      <c r="D152" s="9" t="s">
        <v>194</v>
      </c>
      <c r="E152" s="9">
        <v>3</v>
      </c>
      <c r="F152" s="11">
        <f t="shared" si="2"/>
        <v>300</v>
      </c>
      <c r="G152" s="45" t="s">
        <v>266</v>
      </c>
      <c r="H152" s="45"/>
    </row>
    <row r="153" s="4" customFormat="1" ht="31" customHeight="1" spans="1:8">
      <c r="A153" s="9">
        <v>150</v>
      </c>
      <c r="B153" s="9" t="s">
        <v>267</v>
      </c>
      <c r="C153" s="9">
        <v>10</v>
      </c>
      <c r="D153" s="9" t="s">
        <v>11</v>
      </c>
      <c r="E153" s="9">
        <v>15</v>
      </c>
      <c r="F153" s="11">
        <f t="shared" si="2"/>
        <v>150</v>
      </c>
      <c r="G153" s="45" t="s">
        <v>268</v>
      </c>
      <c r="H153" s="45"/>
    </row>
    <row r="154" s="4" customFormat="1" ht="31" customHeight="1" spans="1:8">
      <c r="A154" s="9">
        <v>151</v>
      </c>
      <c r="B154" s="9" t="s">
        <v>269</v>
      </c>
      <c r="C154" s="9">
        <v>4</v>
      </c>
      <c r="D154" s="9" t="s">
        <v>27</v>
      </c>
      <c r="E154" s="9">
        <v>45</v>
      </c>
      <c r="F154" s="11">
        <f t="shared" si="2"/>
        <v>180</v>
      </c>
      <c r="G154" s="45" t="s">
        <v>270</v>
      </c>
      <c r="H154" s="45"/>
    </row>
    <row r="155" s="4" customFormat="1" ht="31" customHeight="1" spans="1:8">
      <c r="A155" s="9">
        <v>152</v>
      </c>
      <c r="B155" s="9" t="s">
        <v>271</v>
      </c>
      <c r="C155" s="9">
        <v>5</v>
      </c>
      <c r="D155" s="9" t="s">
        <v>24</v>
      </c>
      <c r="E155" s="9">
        <v>150</v>
      </c>
      <c r="F155" s="11">
        <f t="shared" si="2"/>
        <v>750</v>
      </c>
      <c r="G155" s="45" t="s">
        <v>272</v>
      </c>
      <c r="H155" s="45"/>
    </row>
    <row r="156" s="4" customFormat="1" ht="31" customHeight="1" spans="1:8">
      <c r="A156" s="9">
        <v>153</v>
      </c>
      <c r="B156" s="9" t="s">
        <v>273</v>
      </c>
      <c r="C156" s="9">
        <v>300</v>
      </c>
      <c r="D156" s="9" t="s">
        <v>11</v>
      </c>
      <c r="E156" s="9">
        <v>15</v>
      </c>
      <c r="F156" s="11">
        <f t="shared" si="2"/>
        <v>4500</v>
      </c>
      <c r="G156" s="36" t="s">
        <v>274</v>
      </c>
      <c r="H156" s="45"/>
    </row>
    <row r="157" s="4" customFormat="1" ht="22" customHeight="1" spans="1:8">
      <c r="A157" s="54"/>
      <c r="B157" s="7"/>
      <c r="C157" s="7"/>
      <c r="D157" s="7"/>
      <c r="E157" s="7" t="s">
        <v>275</v>
      </c>
      <c r="F157" s="7">
        <f>SUM(F4:F156)</f>
        <v>59347</v>
      </c>
      <c r="G157" s="7"/>
      <c r="H157" s="7"/>
    </row>
  </sheetData>
  <mergeCells count="8">
    <mergeCell ref="A1:H1"/>
    <mergeCell ref="A2:A3"/>
    <mergeCell ref="B2:B3"/>
    <mergeCell ref="C2:C3"/>
    <mergeCell ref="D2:D3"/>
    <mergeCell ref="E2:E3"/>
    <mergeCell ref="G2:G3"/>
    <mergeCell ref="H2:H3"/>
  </mergeCells>
  <conditionalFormatting sqref="A12:A13">
    <cfRule type="expression" dxfId="0" priority="2">
      <formula>AND(COUNTIF($A$13:$A$13,A12)+COUNTIF($A$14:$A$16,A12)&gt;1,NOT(ISBLANK(A12)))</formula>
    </cfRule>
  </conditionalFormatting>
  <conditionalFormatting sqref="A19:A27">
    <cfRule type="expression" dxfId="0" priority="1">
      <formula>AND(COUNTIF($A$18:$A$24,A19)+COUNTIF($A$28:$A$34,A19)&gt;1,NOT(ISBLANK(A19)))</formula>
    </cfRule>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微信用户</cp:lastModifiedBy>
  <dcterms:created xsi:type="dcterms:W3CDTF">2025-02-20T14:16:00Z</dcterms:created>
  <dcterms:modified xsi:type="dcterms:W3CDTF">2025-02-23T15:48:47Z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56720061C2954B298EE6676C41B84DA6_11</vt:lpwstr>
  </property>
  <property fmtid="{D5CDD505-2E9C-101B-9397-08002B2CF9AE}" pid="3" name="KSOProductBuildVer">
    <vt:lpwstr>2052-12.1.0.19770</vt:lpwstr>
  </property>
</Properties>
</file>