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881"/>
  </bookViews>
  <sheets>
    <sheet name="集团采购清单" sheetId="15" r:id="rId1"/>
    <sheet name="附件1户外玩沙系列（小型玩沙套装）" sheetId="8" r:id="rId2"/>
    <sheet name="附件2户外自主攀爬（23件套装）" sheetId="9" r:id="rId3"/>
    <sheet name="附件3户外自主攀爬（20件套装）" sheetId="10" r:id="rId4"/>
    <sheet name="附件4户外交通系列（基础游戏套装）" sheetId="11" r:id="rId5"/>
    <sheet name="附件5户外玩沙系列（中型玩沙套装） " sheetId="12" r:id="rId6"/>
    <sheet name="附件6户外交通系列（交通认知套装）" sheetId="13" r:id="rId7"/>
    <sheet name="附件7空心炭烧积木（108粒）" sheetId="16" r:id="rId8"/>
    <sheet name="附件8过河石桥（32件）" sheetId="18" r:id="rId9"/>
    <sheet name="附件9滚珠城堡积木（60件）" sheetId="19" r:id="rId10"/>
    <sheet name="Sheet1" sheetId="20" r:id="rId11"/>
    <sheet name="Sheet2" sheetId="21" r:id="rId12"/>
    <sheet name="Sheet3" sheetId="22" r:id="rId13"/>
  </sheets>
  <definedNames>
    <definedName name="_xlnm._FilterDatabase" localSheetId="0" hidden="1">集团采购清单!$A$3:$E$65</definedName>
    <definedName name="_xlnm.Print_Titles" localSheetId="0">集团采购清单!$1:$3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" name="ID_08B7D7664EC242FDB452555AB46431C9"/>
        <xdr:cNvPicPr/>
      </xdr:nvPicPr>
      <xdr:blipFill>
        <a:blip r:embed="rId1"/>
        <a:stretch>
          <a:fillRect/>
        </a:stretch>
      </xdr:blipFill>
      <xdr:spPr>
        <a:xfrm>
          <a:off x="4189730" y="3933190"/>
          <a:ext cx="2132330" cy="1269365"/>
        </a:xfrm>
        <a:prstGeom prst="rect">
          <a:avLst/>
        </a:prstGeom>
      </xdr:spPr>
    </xdr:pic>
  </etc:cellImage>
  <etc:cellImage>
    <xdr:pic>
      <xdr:nvPicPr>
        <xdr:cNvPr id="8" name="ID_C6D662DF179644598097BD63E4E0256C"/>
        <xdr:cNvPicPr/>
      </xdr:nvPicPr>
      <xdr:blipFill>
        <a:blip r:embed="rId2"/>
        <a:stretch>
          <a:fillRect/>
        </a:stretch>
      </xdr:blipFill>
      <xdr:spPr>
        <a:xfrm>
          <a:off x="4445000" y="8437880"/>
          <a:ext cx="1516380" cy="1290320"/>
        </a:xfrm>
        <a:prstGeom prst="rect">
          <a:avLst/>
        </a:prstGeom>
      </xdr:spPr>
    </xdr:pic>
  </etc:cellImage>
  <etc:cellImage>
    <xdr:pic>
      <xdr:nvPicPr>
        <xdr:cNvPr id="11" name="ID_3BD9942E91794C648DEF38D640B072D8"/>
        <xdr:cNvPicPr/>
      </xdr:nvPicPr>
      <xdr:blipFill>
        <a:blip r:embed="rId3"/>
        <a:stretch>
          <a:fillRect/>
        </a:stretch>
      </xdr:blipFill>
      <xdr:spPr>
        <a:xfrm>
          <a:off x="3959860" y="13087350"/>
          <a:ext cx="2646045" cy="1536065"/>
        </a:xfrm>
        <a:prstGeom prst="rect">
          <a:avLst/>
        </a:prstGeom>
      </xdr:spPr>
    </xdr:pic>
  </etc:cellImage>
  <etc:cellImage>
    <xdr:pic>
      <xdr:nvPicPr>
        <xdr:cNvPr id="12" name="ID_0A4D7AD686214AF0AF042E2D00C2A008"/>
        <xdr:cNvPicPr/>
      </xdr:nvPicPr>
      <xdr:blipFill>
        <a:blip r:embed="rId4"/>
        <a:stretch>
          <a:fillRect/>
        </a:stretch>
      </xdr:blipFill>
      <xdr:spPr>
        <a:xfrm>
          <a:off x="3952875" y="15017750"/>
          <a:ext cx="2586990" cy="1171575"/>
        </a:xfrm>
        <a:prstGeom prst="rect">
          <a:avLst/>
        </a:prstGeom>
      </xdr:spPr>
    </xdr:pic>
  </etc:cellImage>
  <etc:cellImage>
    <xdr:pic>
      <xdr:nvPicPr>
        <xdr:cNvPr id="13" name="ID_09C2A76DCB3C4420990CD3F56CD8E63D"/>
        <xdr:cNvPicPr/>
      </xdr:nvPicPr>
      <xdr:blipFill>
        <a:blip r:embed="rId4"/>
        <a:stretch>
          <a:fillRect/>
        </a:stretch>
      </xdr:blipFill>
      <xdr:spPr>
        <a:xfrm>
          <a:off x="4000500" y="16482695"/>
          <a:ext cx="2586990" cy="1171575"/>
        </a:xfrm>
        <a:prstGeom prst="rect">
          <a:avLst/>
        </a:prstGeom>
      </xdr:spPr>
    </xdr:pic>
  </etc:cellImage>
  <etc:cellImage>
    <xdr:pic>
      <xdr:nvPicPr>
        <xdr:cNvPr id="5" name="ID_2B2811BC3A824534A215E4B7C9D28D66"/>
        <xdr:cNvPicPr/>
      </xdr:nvPicPr>
      <xdr:blipFill>
        <a:blip r:embed="rId5"/>
        <a:stretch>
          <a:fillRect/>
        </a:stretch>
      </xdr:blipFill>
      <xdr:spPr>
        <a:xfrm>
          <a:off x="4471670" y="17889220"/>
          <a:ext cx="1421765" cy="1384935"/>
        </a:xfrm>
        <a:prstGeom prst="rect">
          <a:avLst/>
        </a:prstGeom>
      </xdr:spPr>
    </xdr:pic>
  </etc:cellImage>
  <etc:cellImage>
    <xdr:pic>
      <xdr:nvPicPr>
        <xdr:cNvPr id="14" name="ID_2611D14848E341DBB9FFF9C6478A09D7"/>
        <xdr:cNvPicPr/>
      </xdr:nvPicPr>
      <xdr:blipFill>
        <a:blip r:embed="rId6"/>
        <a:stretch>
          <a:fillRect/>
        </a:stretch>
      </xdr:blipFill>
      <xdr:spPr>
        <a:xfrm>
          <a:off x="4609465" y="19473545"/>
          <a:ext cx="1195705" cy="1089660"/>
        </a:xfrm>
        <a:prstGeom prst="rect">
          <a:avLst/>
        </a:prstGeom>
      </xdr:spPr>
    </xdr:pic>
  </etc:cellImage>
  <etc:cellImage>
    <xdr:pic>
      <xdr:nvPicPr>
        <xdr:cNvPr id="15" name="ID_7501C5AEC8FF40D7AA820AA08D664DA2"/>
        <xdr:cNvPicPr/>
      </xdr:nvPicPr>
      <xdr:blipFill>
        <a:blip r:embed="rId7"/>
        <a:stretch>
          <a:fillRect/>
        </a:stretch>
      </xdr:blipFill>
      <xdr:spPr>
        <a:xfrm>
          <a:off x="4876800" y="20850225"/>
          <a:ext cx="1190625" cy="790575"/>
        </a:xfrm>
        <a:prstGeom prst="rect">
          <a:avLst/>
        </a:prstGeom>
      </xdr:spPr>
    </xdr:pic>
  </etc:cellImage>
  <etc:cellImage>
    <xdr:pic>
      <xdr:nvPicPr>
        <xdr:cNvPr id="16" name="ID_F563EC6AB4CE4F4D908946B88F217983"/>
        <xdr:cNvPicPr/>
      </xdr:nvPicPr>
      <xdr:blipFill>
        <a:blip r:embed="rId8"/>
        <a:stretch>
          <a:fillRect/>
        </a:stretch>
      </xdr:blipFill>
      <xdr:spPr>
        <a:xfrm>
          <a:off x="4695825" y="21882100"/>
          <a:ext cx="1562100" cy="1270000"/>
        </a:xfrm>
        <a:prstGeom prst="rect">
          <a:avLst/>
        </a:prstGeom>
      </xdr:spPr>
    </xdr:pic>
  </etc:cellImage>
  <etc:cellImage>
    <xdr:pic>
      <xdr:nvPicPr>
        <xdr:cNvPr id="17" name="ID_96A45BE262EA4BD5AD02DA4E2F542FC9"/>
        <xdr:cNvPicPr/>
      </xdr:nvPicPr>
      <xdr:blipFill>
        <a:blip r:embed="rId9"/>
        <a:stretch>
          <a:fillRect/>
        </a:stretch>
      </xdr:blipFill>
      <xdr:spPr>
        <a:xfrm>
          <a:off x="4533900" y="23152100"/>
          <a:ext cx="1885950" cy="1270000"/>
        </a:xfrm>
        <a:prstGeom prst="rect">
          <a:avLst/>
        </a:prstGeom>
      </xdr:spPr>
    </xdr:pic>
  </etc:cellImage>
  <etc:cellImage>
    <xdr:pic>
      <xdr:nvPicPr>
        <xdr:cNvPr id="18" name="ID_6FB6DEF3E23B497B815B520C91C0DDBD"/>
        <xdr:cNvPicPr/>
      </xdr:nvPicPr>
      <xdr:blipFill>
        <a:blip r:embed="rId10"/>
        <a:stretch>
          <a:fillRect/>
        </a:stretch>
      </xdr:blipFill>
      <xdr:spPr>
        <a:xfrm>
          <a:off x="4667250" y="24422100"/>
          <a:ext cx="1609725" cy="1270000"/>
        </a:xfrm>
        <a:prstGeom prst="rect">
          <a:avLst/>
        </a:prstGeom>
      </xdr:spPr>
    </xdr:pic>
  </etc:cellImage>
  <etc:cellImage>
    <xdr:pic>
      <xdr:nvPicPr>
        <xdr:cNvPr id="21" name="ID_8D6538258F504052A2A1EA8FB3AF8318"/>
        <xdr:cNvPicPr/>
      </xdr:nvPicPr>
      <xdr:blipFill>
        <a:blip r:embed="rId11"/>
        <a:stretch>
          <a:fillRect/>
        </a:stretch>
      </xdr:blipFill>
      <xdr:spPr>
        <a:xfrm>
          <a:off x="4425950" y="25784810"/>
          <a:ext cx="1921510" cy="1254125"/>
        </a:xfrm>
        <a:prstGeom prst="rect">
          <a:avLst/>
        </a:prstGeom>
      </xdr:spPr>
    </xdr:pic>
  </etc:cellImage>
  <etc:cellImage>
    <xdr:pic>
      <xdr:nvPicPr>
        <xdr:cNvPr id="19" name="ID_0A843DF155A2465D8740159AAE60ADC1"/>
        <xdr:cNvPicPr/>
      </xdr:nvPicPr>
      <xdr:blipFill>
        <a:blip r:embed="rId12"/>
        <a:stretch>
          <a:fillRect/>
        </a:stretch>
      </xdr:blipFill>
      <xdr:spPr>
        <a:xfrm>
          <a:off x="4315460" y="27021790"/>
          <a:ext cx="1655445" cy="1376045"/>
        </a:xfrm>
        <a:prstGeom prst="rect">
          <a:avLst/>
        </a:prstGeom>
      </xdr:spPr>
    </xdr:pic>
  </etc:cellImage>
  <etc:cellImage>
    <xdr:pic>
      <xdr:nvPicPr>
        <xdr:cNvPr id="20" name="ID_9238560C2FD84708B4D91E84DA749384"/>
        <xdr:cNvPicPr/>
      </xdr:nvPicPr>
      <xdr:blipFill>
        <a:blip r:embed="rId13"/>
        <a:stretch>
          <a:fillRect/>
        </a:stretch>
      </xdr:blipFill>
      <xdr:spPr>
        <a:xfrm>
          <a:off x="4693285" y="28355925"/>
          <a:ext cx="1195705" cy="1384300"/>
        </a:xfrm>
        <a:prstGeom prst="rect">
          <a:avLst/>
        </a:prstGeom>
      </xdr:spPr>
    </xdr:pic>
  </etc:cellImage>
  <etc:cellImage>
    <xdr:pic>
      <xdr:nvPicPr>
        <xdr:cNvPr id="23" name="ID_15B837DC40914F5F9E40626C5F90144B"/>
        <xdr:cNvPicPr/>
      </xdr:nvPicPr>
      <xdr:blipFill>
        <a:blip r:embed="rId14"/>
        <a:stretch>
          <a:fillRect/>
        </a:stretch>
      </xdr:blipFill>
      <xdr:spPr>
        <a:xfrm>
          <a:off x="4535170" y="29695775"/>
          <a:ext cx="1247775" cy="1007110"/>
        </a:xfrm>
        <a:prstGeom prst="rect">
          <a:avLst/>
        </a:prstGeom>
      </xdr:spPr>
    </xdr:pic>
  </etc:cellImage>
  <etc:cellImage>
    <xdr:pic>
      <xdr:nvPicPr>
        <xdr:cNvPr id="24" name="ID_76E83C33CCE444CDB8468B6DE6DE24C7"/>
        <xdr:cNvPicPr/>
      </xdr:nvPicPr>
      <xdr:blipFill>
        <a:blip r:embed="rId15"/>
        <a:stretch>
          <a:fillRect/>
        </a:stretch>
      </xdr:blipFill>
      <xdr:spPr>
        <a:xfrm>
          <a:off x="4777740" y="30933390"/>
          <a:ext cx="1019175" cy="1111250"/>
        </a:xfrm>
        <a:prstGeom prst="rect">
          <a:avLst/>
        </a:prstGeom>
      </xdr:spPr>
    </xdr:pic>
  </etc:cellImage>
  <etc:cellImage>
    <xdr:pic>
      <xdr:nvPicPr>
        <xdr:cNvPr id="22" name="ID_BC70ECE5D4CF4FFE86541BEA425507BE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2505075" y="8426450"/>
          <a:ext cx="582295" cy="753745"/>
        </a:xfrm>
        <a:prstGeom prst="rect">
          <a:avLst/>
        </a:prstGeom>
      </xdr:spPr>
    </xdr:pic>
  </etc:cellImage>
  <etc:cellImage>
    <xdr:pic>
      <xdr:nvPicPr>
        <xdr:cNvPr id="25" name="ID_6C727B7F108B42FC820E0F33A3CCB349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2505075" y="7435850"/>
          <a:ext cx="9620250" cy="54102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6" name="ID_170C0653CE684E5988F91119E12282B5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2505075" y="5949950"/>
          <a:ext cx="1280160" cy="7620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7" name="ID_E16A2F47FA824163AB56D3B93E37A7BC"/>
        <xdr:cNvPicPr>
          <a:picLocks noChangeAspect="1"/>
        </xdr:cNvPicPr>
      </xdr:nvPicPr>
      <xdr:blipFill>
        <a:blip r:embed="rId19"/>
        <a:srcRect/>
        <a:stretch>
          <a:fillRect/>
        </a:stretch>
      </xdr:blipFill>
      <xdr:spPr>
        <a:xfrm>
          <a:off x="2505075" y="9937750"/>
          <a:ext cx="240665" cy="66929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2" name="ID_145513F904944BA6862C1C0EECD450AE" descr="S[Z6C[A1Q{9H$JCUC@_I}5I"/>
        <xdr:cNvPicPr>
          <a:picLocks noChangeAspect="1" noChangeArrowheads="1"/>
        </xdr:cNvPicPr>
      </xdr:nvPicPr>
      <xdr:blipFill>
        <a:blip r:embed="rId20"/>
        <a:srcRect/>
        <a:stretch>
          <a:fillRect/>
        </a:stretch>
      </xdr:blipFill>
      <xdr:spPr>
        <a:xfrm>
          <a:off x="2505075" y="9378950"/>
          <a:ext cx="1240790" cy="763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</etc:cellImage>
  <etc:cellImage>
    <xdr:pic>
      <xdr:nvPicPr>
        <xdr:cNvPr id="33" name="ID_4374FFA93951482BA7CA54949EAFADD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2505075" y="10407650"/>
          <a:ext cx="876300" cy="57340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5" name="ID_04662E355F93449F88079007222E80E0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2505075" y="11804650"/>
          <a:ext cx="1116965" cy="73596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7" name="ID_ACE88204BD7F428CB2FA0ED33130A3A8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2505075" y="17189450"/>
          <a:ext cx="1024255" cy="122936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8" name="ID_663EA07DCEB54BCFB4753093B28349A4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2505075" y="17875250"/>
          <a:ext cx="914400" cy="800100"/>
        </a:xfrm>
        <a:prstGeom prst="rect">
          <a:avLst/>
        </a:prstGeom>
      </xdr:spPr>
    </xdr:pic>
  </etc:cellImage>
  <etc:cellImage>
    <xdr:pic>
      <xdr:nvPicPr>
        <xdr:cNvPr id="39" name="ID_55492AA1B3054A138BA9FB03F0C2C71D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2505075" y="18599150"/>
          <a:ext cx="1118235" cy="9474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0" name="ID_BF8B1469A67A459A8AF5166ECD82877D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2505075" y="17633950"/>
          <a:ext cx="1134110" cy="7931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2" name="ID_FF22C272F62341198B9F047B49445825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2505075" y="18954750"/>
          <a:ext cx="991870" cy="7588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B62ED929611D47D89FF8F145AFE09A5E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4698365" y="32082105"/>
          <a:ext cx="4425950" cy="4273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1" name="ID_FF6FB0FCE7434D9FA6FAA52E95E3B666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4535805" y="33189545"/>
          <a:ext cx="4235450" cy="42291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7" name="ID_F3D60C2573264C368FACEDB974089D1F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2886075" y="8724900"/>
          <a:ext cx="8128000" cy="60960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" name="ID_2BF09E8B2CF647F18B44AC5E39DD622F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3562985" y="4833620"/>
          <a:ext cx="2051050" cy="1389380"/>
        </a:xfrm>
        <a:prstGeom prst="rect">
          <a:avLst/>
        </a:prstGeom>
      </xdr:spPr>
    </xdr:pic>
  </etc:cellImage>
  <etc:cellImage>
    <xdr:pic>
      <xdr:nvPicPr>
        <xdr:cNvPr id="44" name="ID_03ED65806E4E447CAAD472928631FC79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3420110" y="9577705"/>
          <a:ext cx="1713865" cy="12014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1" name="ID_3CBD867D512F4E47AC9AC331A771E50C" descr="12333672847_2089211749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2753360" y="10642600"/>
          <a:ext cx="969010" cy="969010"/>
        </a:xfrm>
        <a:prstGeom prst="rect">
          <a:avLst/>
        </a:prstGeom>
      </xdr:spPr>
    </xdr:pic>
  </etc:cellImage>
  <etc:cellImage>
    <xdr:pic>
      <xdr:nvPicPr>
        <xdr:cNvPr id="52" name="ID_9BBBD4B103C4458581432BDFF85006D6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2542540" y="12194540"/>
          <a:ext cx="1283335" cy="6102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3" name="ID_8BD1E14FABAD4EABB34C9D0F5A24D093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2406015" y="13218795"/>
          <a:ext cx="1734820" cy="7588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4" name="ID_D28DD028243043B0960A5A8489A44942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2406650" y="14588490"/>
          <a:ext cx="1925320" cy="9220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5" name="ID_8D1279143BEA4132B1E029D1E2C432A7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2704465" y="16169640"/>
          <a:ext cx="1309370" cy="825500"/>
        </a:xfrm>
        <a:prstGeom prst="rect">
          <a:avLst/>
        </a:prstGeom>
        <a:noFill/>
        <a:ln w="1">
          <a:noFill/>
        </a:ln>
      </xdr:spPr>
    </xdr:pic>
  </etc:cellImage>
  <etc:cellImage>
    <xdr:pic>
      <xdr:nvPicPr>
        <xdr:cNvPr id="56" name="ID_AB6363693FF04CF08A5D2AE88D4D2A1C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2468245" y="17556480"/>
          <a:ext cx="1431925" cy="9347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7" name="ID_C9C74ACB9CD548D695DFD3A31F573354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2268220" y="18709640"/>
          <a:ext cx="1672590" cy="10699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8" name="ID_62CDD2A697914253B5367BB24C35F388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2639060" y="20137755"/>
          <a:ext cx="1181735" cy="6381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9" name="ID_CF87C21ACBBB4742A18CB72CCAA20B96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2298700" y="21507450"/>
          <a:ext cx="1962150" cy="153289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0" name="ID_6B49F4B9ADFF454592110D4D004FB93F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2032000" y="23228300"/>
          <a:ext cx="2172335" cy="16770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1" name="ID_C49A7CC379C148EF89685CDF79200EFD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2324100" y="25173305"/>
          <a:ext cx="1715770" cy="1606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2" name="ID_B99918C3C52B42C19FA36CDA594818D8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2374900" y="27222450"/>
          <a:ext cx="1680210" cy="16008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3" name="ID_3F00AD365C6E47B3AD0E6F23F68A0883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2355850" y="28937585"/>
          <a:ext cx="1860550" cy="177736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4" name="ID_D936C5898EF14B5E87474D83C0F19380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2365375" y="31036260"/>
          <a:ext cx="1435735" cy="139319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5" name="ID_4E69D736AC7B48AB81F9064B0D789EA8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2381250" y="32746950"/>
          <a:ext cx="1640205" cy="1733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6" name="ID_A04B285C01A6493D879BBA08D14B4A7F" descr="70802 玩沙虑台"/>
        <xdr:cNvPicPr>
          <a:picLocks noChangeAspect="1"/>
        </xdr:cNvPicPr>
      </xdr:nvPicPr>
      <xdr:blipFill>
        <a:blip r:embed="rId48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222500" y="1113790"/>
          <a:ext cx="542290" cy="890270"/>
        </a:xfrm>
        <a:prstGeom prst="rect">
          <a:avLst/>
        </a:prstGeom>
      </xdr:spPr>
    </xdr:pic>
  </etc:cellImage>
  <etc:cellImage>
    <xdr:pic>
      <xdr:nvPicPr>
        <xdr:cNvPr id="67" name="ID_E97DBB2FAA6C4A54BA584A3BB03DA04F" descr="70258 趣味玩沙天平"/>
        <xdr:cNvPicPr>
          <a:picLocks noChangeAspect="1"/>
        </xdr:cNvPicPr>
      </xdr:nvPicPr>
      <xdr:blipFill>
        <a:blip r:embed="rId49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292350" y="2846070"/>
          <a:ext cx="521970" cy="795655"/>
        </a:xfrm>
        <a:prstGeom prst="rect">
          <a:avLst/>
        </a:prstGeom>
      </xdr:spPr>
    </xdr:pic>
  </etc:cellImage>
  <etc:cellImage>
    <xdr:pic>
      <xdr:nvPicPr>
        <xdr:cNvPr id="68" name="ID_5739E94A51EE4375B56AA484C7F85599" descr="70266玩沙摩天轮"/>
        <xdr:cNvPicPr>
          <a:picLocks noChangeAspect="1"/>
        </xdr:cNvPicPr>
      </xdr:nvPicPr>
      <xdr:blipFill>
        <a:blip r:embed="rId50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261870" y="4100830"/>
          <a:ext cx="502920" cy="826135"/>
        </a:xfrm>
        <a:prstGeom prst="rect">
          <a:avLst/>
        </a:prstGeom>
      </xdr:spPr>
    </xdr:pic>
  </etc:cellImage>
  <etc:cellImage>
    <xdr:pic>
      <xdr:nvPicPr>
        <xdr:cNvPr id="69" name="ID_7B019426A2B74A70910B0D8AC3C56DBF" descr="70265玩沙滑滑乐"/>
        <xdr:cNvPicPr>
          <a:picLocks noChangeAspect="1"/>
        </xdr:cNvPicPr>
      </xdr:nvPicPr>
      <xdr:blipFill>
        <a:blip r:embed="rId51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46960" y="5135880"/>
          <a:ext cx="467360" cy="695325"/>
        </a:xfrm>
        <a:prstGeom prst="rect">
          <a:avLst/>
        </a:prstGeom>
      </xdr:spPr>
    </xdr:pic>
  </etc:cellImage>
  <etc:cellImage>
    <xdr:pic>
      <xdr:nvPicPr>
        <xdr:cNvPr id="70" name="ID_3EB0F3BC691042E3941CE6817838FDEA" descr="70275玩沙漏斗"/>
        <xdr:cNvPicPr>
          <a:picLocks noChangeAspect="1"/>
        </xdr:cNvPicPr>
      </xdr:nvPicPr>
      <xdr:blipFill>
        <a:blip r:embed="rId52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74900" y="6165215"/>
          <a:ext cx="439420" cy="755015"/>
        </a:xfrm>
        <a:prstGeom prst="rect">
          <a:avLst/>
        </a:prstGeom>
      </xdr:spPr>
    </xdr:pic>
  </etc:cellImage>
  <etc:cellImage>
    <xdr:pic>
      <xdr:nvPicPr>
        <xdr:cNvPr id="82" name="ID_3C81C3A494D845CE8EE23756EC8C95E1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2162810" y="3348355"/>
          <a:ext cx="1088390" cy="52451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6" name="ID_1B65DE395B2E4DC8A2E6C55D795C367D" descr="70288 金属云梯"/>
        <xdr:cNvPicPr>
          <a:picLocks noChangeAspect="1"/>
        </xdr:cNvPicPr>
      </xdr:nvPicPr>
      <xdr:blipFill>
        <a:blip r:embed="rId54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570480" y="7485380"/>
          <a:ext cx="466090" cy="542925"/>
        </a:xfrm>
        <a:prstGeom prst="rect">
          <a:avLst/>
        </a:prstGeom>
      </xdr:spPr>
    </xdr:pic>
  </etc:cellImage>
  <etc:cellImage>
    <xdr:pic>
      <xdr:nvPicPr>
        <xdr:cNvPr id="87" name="ID_F8C940AB574F4907B52153088A84CEA0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2536190" y="8646795"/>
          <a:ext cx="436245" cy="86741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8" name="ID_DAA37111C71548E199FE31A683CF8782" descr="篮球架"/>
        <xdr:cNvPicPr>
          <a:picLocks noChangeAspect="1"/>
        </xdr:cNvPicPr>
      </xdr:nvPicPr>
      <xdr:blipFill>
        <a:blip r:embed="rId56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446655" y="9818370"/>
          <a:ext cx="628650" cy="849630"/>
        </a:xfrm>
        <a:prstGeom prst="rect">
          <a:avLst/>
        </a:prstGeom>
      </xdr:spPr>
    </xdr:pic>
  </etc:cellImage>
  <etc:cellImage>
    <xdr:pic>
      <xdr:nvPicPr>
        <xdr:cNvPr id="89" name="ID_0A5306CE39AB4467A4105D44F9EB3BEE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2321560" y="10977880"/>
          <a:ext cx="814070" cy="4978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0" name="ID_B79930C4F29F4FEEB6EF3DDA3133F07C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2353310" y="12028805"/>
          <a:ext cx="824230" cy="47879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2" name="ID_CA12A0A265E24D3C86380A0D660BDB59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2236470" y="2493645"/>
          <a:ext cx="1088390" cy="52451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7" name="ID_B892FE61B3A64A70AC82BC17622A995A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2360930" y="8125460"/>
          <a:ext cx="820420" cy="5016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8" name="ID_FE667487D95A4DE2BD7BB92C25F04C6A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2370455" y="9245600"/>
          <a:ext cx="810260" cy="47117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9" name="ID_88B1250648C44688AB282AFA6D4B18D0"/>
        <xdr:cNvPicPr>
          <a:picLocks noChangeAspect="1"/>
        </xdr:cNvPicPr>
      </xdr:nvPicPr>
      <xdr:blipFill>
        <a:blip r:embed="rId61"/>
        <a:stretch>
          <a:fillRect/>
        </a:stretch>
      </xdr:blipFill>
      <xdr:spPr>
        <a:xfrm>
          <a:off x="2110740" y="1257300"/>
          <a:ext cx="1190625" cy="8286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2" name="ID_2F4A33B8E21C455486F774250A458CF9" descr="70277 户外交通标识"/>
        <xdr:cNvPicPr>
          <a:picLocks noChangeAspect="1"/>
        </xdr:cNvPicPr>
      </xdr:nvPicPr>
      <xdr:blipFill>
        <a:blip r:embed="rId62"/>
        <a:stretch>
          <a:fillRect/>
        </a:stretch>
      </xdr:blipFill>
      <xdr:spPr>
        <a:xfrm>
          <a:off x="2909570" y="1111250"/>
          <a:ext cx="841375" cy="974090"/>
        </a:xfrm>
        <a:prstGeom prst="rect">
          <a:avLst/>
        </a:prstGeom>
      </xdr:spPr>
    </xdr:pic>
  </etc:cellImage>
  <etc:cellImage>
    <xdr:pic>
      <xdr:nvPicPr>
        <xdr:cNvPr id="73" name="ID_EE7AA392CCF9465DA3D8F5D24543F328" descr="70280 交通红绿灯"/>
        <xdr:cNvPicPr>
          <a:picLocks noChangeAspect="1"/>
        </xdr:cNvPicPr>
      </xdr:nvPicPr>
      <xdr:blipFill>
        <a:blip r:embed="rId63"/>
        <a:stretch>
          <a:fillRect/>
        </a:stretch>
      </xdr:blipFill>
      <xdr:spPr>
        <a:xfrm>
          <a:off x="2414905" y="2984500"/>
          <a:ext cx="516890" cy="724535"/>
        </a:xfrm>
        <a:prstGeom prst="rect">
          <a:avLst/>
        </a:prstGeom>
      </xdr:spPr>
    </xdr:pic>
  </etc:cellImage>
  <etc:cellImage>
    <xdr:pic>
      <xdr:nvPicPr>
        <xdr:cNvPr id="74" name="ID_322A40272B4A48CCA6AF3F3D0FB0E0F8" descr="70264 户外油电桩"/>
        <xdr:cNvPicPr>
          <a:picLocks noChangeAspect="1"/>
        </xdr:cNvPicPr>
      </xdr:nvPicPr>
      <xdr:blipFill>
        <a:blip r:embed="rId64"/>
        <a:stretch>
          <a:fillRect/>
        </a:stretch>
      </xdr:blipFill>
      <xdr:spPr>
        <a:xfrm>
          <a:off x="2301240" y="4264025"/>
          <a:ext cx="749300" cy="879475"/>
        </a:xfrm>
        <a:prstGeom prst="rect">
          <a:avLst/>
        </a:prstGeom>
      </xdr:spPr>
    </xdr:pic>
  </etc:cellImage>
  <etc:cellImage>
    <xdr:pic>
      <xdr:nvPicPr>
        <xdr:cNvPr id="75" name="ID_C6778564C05F4549A97443BC4145868C"/>
        <xdr:cNvPicPr>
          <a:picLocks noChangeAspect="1"/>
        </xdr:cNvPicPr>
      </xdr:nvPicPr>
      <xdr:blipFill>
        <a:blip r:embed="rId65"/>
        <a:stretch>
          <a:fillRect/>
        </a:stretch>
      </xdr:blipFill>
      <xdr:spPr>
        <a:xfrm>
          <a:off x="2244090" y="5285740"/>
          <a:ext cx="800100" cy="590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6" name="ID_6F814AAA33E348BA9BA739AD2E2609C5" descr="70263 户外小坡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2205990" y="6486525"/>
          <a:ext cx="904875" cy="603250"/>
        </a:xfrm>
        <a:prstGeom prst="rect">
          <a:avLst/>
        </a:prstGeom>
      </xdr:spPr>
    </xdr:pic>
  </etc:cellImage>
  <etc:cellImage>
    <xdr:pic>
      <xdr:nvPicPr>
        <xdr:cNvPr id="77" name="ID_56FF96A4FEE244ADB7EE8EB7F42ECBE9" descr="70268 户外停车棚"/>
        <xdr:cNvPicPr>
          <a:picLocks noChangeAspect="1"/>
        </xdr:cNvPicPr>
      </xdr:nvPicPr>
      <xdr:blipFill>
        <a:blip r:embed="rId67"/>
        <a:stretch>
          <a:fillRect/>
        </a:stretch>
      </xdr:blipFill>
      <xdr:spPr>
        <a:xfrm>
          <a:off x="2310765" y="7496175"/>
          <a:ext cx="712470" cy="789305"/>
        </a:xfrm>
        <a:prstGeom prst="rect">
          <a:avLst/>
        </a:prstGeom>
      </xdr:spPr>
    </xdr:pic>
  </etc:cellImage>
  <etc:cellImage>
    <xdr:pic>
      <xdr:nvPicPr>
        <xdr:cNvPr id="78" name="ID_DDC07BFB4B9342EEA8A4D3C09A89B39B" descr="70269 绿荫大道"/>
        <xdr:cNvPicPr>
          <a:picLocks noChangeAspect="1"/>
        </xdr:cNvPicPr>
      </xdr:nvPicPr>
      <xdr:blipFill>
        <a:blip r:embed="rId68"/>
        <a:stretch>
          <a:fillRect/>
        </a:stretch>
      </xdr:blipFill>
      <xdr:spPr>
        <a:xfrm>
          <a:off x="2234565" y="8658225"/>
          <a:ext cx="815975" cy="880110"/>
        </a:xfrm>
        <a:prstGeom prst="rect">
          <a:avLst/>
        </a:prstGeom>
      </xdr:spPr>
    </xdr:pic>
  </etc:cellImage>
  <etc:cellImage>
    <xdr:pic>
      <xdr:nvPicPr>
        <xdr:cNvPr id="79" name="ID_0C038A40187C45F285FD4B1099614BC5"/>
        <xdr:cNvPicPr>
          <a:picLocks noChangeAspect="1"/>
        </xdr:cNvPicPr>
      </xdr:nvPicPr>
      <xdr:blipFill>
        <a:blip r:embed="rId69"/>
        <a:stretch>
          <a:fillRect/>
        </a:stretch>
      </xdr:blipFill>
      <xdr:spPr>
        <a:xfrm>
          <a:off x="2110740" y="4203700"/>
          <a:ext cx="1066800" cy="8191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0" name="ID_9CE1048BBDE44A8798C10E56349C3484"/>
        <xdr:cNvPicPr>
          <a:picLocks noChangeAspect="1"/>
        </xdr:cNvPicPr>
      </xdr:nvPicPr>
      <xdr:blipFill>
        <a:blip r:embed="rId70"/>
        <a:stretch>
          <a:fillRect/>
        </a:stretch>
      </xdr:blipFill>
      <xdr:spPr>
        <a:xfrm>
          <a:off x="2110740" y="3759200"/>
          <a:ext cx="1257300" cy="8667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1" name="ID_FA12A128056D4650AAB9AC359E3CEBED"/>
        <xdr:cNvPicPr>
          <a:picLocks noChangeAspect="1"/>
        </xdr:cNvPicPr>
      </xdr:nvPicPr>
      <xdr:blipFill>
        <a:blip r:embed="rId71"/>
        <a:stretch>
          <a:fillRect/>
        </a:stretch>
      </xdr:blipFill>
      <xdr:spPr>
        <a:xfrm>
          <a:off x="2110740" y="6299200"/>
          <a:ext cx="1266825" cy="8001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3" name="ID_8BBA8D853F234788916079106E6A983E"/>
        <xdr:cNvPicPr>
          <a:picLocks noChangeAspect="1"/>
        </xdr:cNvPicPr>
      </xdr:nvPicPr>
      <xdr:blipFill>
        <a:blip r:embed="rId72"/>
        <a:stretch>
          <a:fillRect/>
        </a:stretch>
      </xdr:blipFill>
      <xdr:spPr>
        <a:xfrm>
          <a:off x="2110740" y="6743700"/>
          <a:ext cx="1266825" cy="8001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4" name="ID_E4AA40ACF53D4F428517D560E5A08A54" descr="70277 户外交通标识"/>
        <xdr:cNvPicPr>
          <a:picLocks noChangeAspect="1"/>
        </xdr:cNvPicPr>
      </xdr:nvPicPr>
      <xdr:blipFill>
        <a:blip r:embed="rId73"/>
        <a:stretch>
          <a:fillRect/>
        </a:stretch>
      </xdr:blipFill>
      <xdr:spPr>
        <a:xfrm>
          <a:off x="2186305" y="1184275"/>
          <a:ext cx="628015" cy="985520"/>
        </a:xfrm>
        <a:prstGeom prst="rect">
          <a:avLst/>
        </a:prstGeom>
      </xdr:spPr>
    </xdr:pic>
  </etc:cellImage>
  <etc:cellImage>
    <xdr:pic>
      <xdr:nvPicPr>
        <xdr:cNvPr id="85" name="ID_455E48743DB945D8AC30EBE349985899" descr="70280 交通红绿灯"/>
        <xdr:cNvPicPr>
          <a:picLocks noChangeAspect="1"/>
        </xdr:cNvPicPr>
      </xdr:nvPicPr>
      <xdr:blipFill>
        <a:blip r:embed="rId74"/>
        <a:stretch>
          <a:fillRect/>
        </a:stretch>
      </xdr:blipFill>
      <xdr:spPr>
        <a:xfrm>
          <a:off x="2443480" y="2641600"/>
          <a:ext cx="370840" cy="762000"/>
        </a:xfrm>
        <a:prstGeom prst="rect">
          <a:avLst/>
        </a:prstGeom>
      </xdr:spPr>
    </xdr:pic>
  </etc:cellImage>
  <etc:cellImage>
    <xdr:pic>
      <xdr:nvPicPr>
        <xdr:cNvPr id="100" name="ID_8F926D763C624A6FA8531D380E8A9D24" descr="70264 户外油电桩"/>
        <xdr:cNvPicPr>
          <a:picLocks noChangeAspect="1"/>
        </xdr:cNvPicPr>
      </xdr:nvPicPr>
      <xdr:blipFill>
        <a:blip r:embed="rId75"/>
        <a:stretch>
          <a:fillRect/>
        </a:stretch>
      </xdr:blipFill>
      <xdr:spPr>
        <a:xfrm>
          <a:off x="2234565" y="3990340"/>
          <a:ext cx="579755" cy="880110"/>
        </a:xfrm>
        <a:prstGeom prst="rect">
          <a:avLst/>
        </a:prstGeom>
      </xdr:spPr>
    </xdr:pic>
  </etc:cellImage>
  <etc:cellImage>
    <xdr:pic>
      <xdr:nvPicPr>
        <xdr:cNvPr id="101" name="ID_497B65102E214EB2AAC423AEE1B943B6"/>
        <xdr:cNvPicPr>
          <a:picLocks noChangeAspect="1"/>
        </xdr:cNvPicPr>
      </xdr:nvPicPr>
      <xdr:blipFill>
        <a:blip r:embed="rId76"/>
        <a:stretch>
          <a:fillRect/>
        </a:stretch>
      </xdr:blipFill>
      <xdr:spPr>
        <a:xfrm>
          <a:off x="2263140" y="4984115"/>
          <a:ext cx="551180" cy="5848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2" name="ID_F6E11B2453614767BBA3E4EFBB7054FD" descr="70303 多功能斜坡"/>
        <xdr:cNvPicPr>
          <a:picLocks noChangeAspect="1"/>
        </xdr:cNvPicPr>
      </xdr:nvPicPr>
      <xdr:blipFill>
        <a:blip r:embed="rId77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253615" y="6061075"/>
          <a:ext cx="560705" cy="660400"/>
        </a:xfrm>
        <a:prstGeom prst="rect">
          <a:avLst/>
        </a:prstGeom>
      </xdr:spPr>
    </xdr:pic>
  </etc:cellImage>
  <etc:cellImage>
    <xdr:pic>
      <xdr:nvPicPr>
        <xdr:cNvPr id="103" name="ID_4575ABF35660428487C6ED338E3F1D14"/>
        <xdr:cNvPicPr>
          <a:picLocks noChangeAspect="1"/>
        </xdr:cNvPicPr>
      </xdr:nvPicPr>
      <xdr:blipFill>
        <a:blip r:embed="rId78">
          <a:clrChange>
            <a:clrFrom>
              <a:srgbClr val="FCFCFC">
                <a:alpha val="100000"/>
              </a:srgbClr>
            </a:clrFrom>
            <a:clrTo>
              <a:srgbClr val="FCFCFC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153285" y="8015605"/>
          <a:ext cx="1159510" cy="11176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1" name="ID_C7917EAE582F4B2590E3D97C8EA18167"/>
        <xdr:cNvPicPr>
          <a:picLocks noChangeAspect="1"/>
        </xdr:cNvPicPr>
      </xdr:nvPicPr>
      <xdr:blipFill>
        <a:blip r:embed="rId79"/>
        <a:stretch>
          <a:fillRect/>
        </a:stretch>
      </xdr:blipFill>
      <xdr:spPr>
        <a:xfrm>
          <a:off x="1611630" y="1212215"/>
          <a:ext cx="1823085" cy="2176145"/>
        </a:xfrm>
        <a:prstGeom prst="rect">
          <a:avLst/>
        </a:prstGeom>
      </xdr:spPr>
    </xdr:pic>
  </etc:cellImage>
  <etc:cellImage>
    <xdr:pic>
      <xdr:nvPicPr>
        <xdr:cNvPr id="91" name="ID_8862F3EA16894F609F785E00EE3028BE"/>
        <xdr:cNvPicPr>
          <a:picLocks noChangeAspect="1"/>
        </xdr:cNvPicPr>
      </xdr:nvPicPr>
      <xdr:blipFill>
        <a:blip r:embed="rId80"/>
        <a:stretch>
          <a:fillRect/>
        </a:stretch>
      </xdr:blipFill>
      <xdr:spPr>
        <a:xfrm>
          <a:off x="1498600" y="5130800"/>
          <a:ext cx="2048510" cy="2853055"/>
        </a:xfrm>
        <a:prstGeom prst="rect">
          <a:avLst/>
        </a:prstGeom>
      </xdr:spPr>
    </xdr:pic>
  </etc:cellImage>
  <etc:cellImage>
    <xdr:pic>
      <xdr:nvPicPr>
        <xdr:cNvPr id="93" name="ID_C6262EEA14694389A9599EAB30AF91DF"/>
        <xdr:cNvPicPr>
          <a:picLocks noChangeAspect="1"/>
        </xdr:cNvPicPr>
      </xdr:nvPicPr>
      <xdr:blipFill>
        <a:blip r:embed="rId81"/>
        <a:stretch>
          <a:fillRect/>
        </a:stretch>
      </xdr:blipFill>
      <xdr:spPr>
        <a:xfrm>
          <a:off x="1503045" y="9120505"/>
          <a:ext cx="2039620" cy="1271905"/>
        </a:xfrm>
        <a:prstGeom prst="rect">
          <a:avLst/>
        </a:prstGeom>
      </xdr:spPr>
    </xdr:pic>
  </etc:cellImage>
  <etc:cellImage>
    <xdr:pic>
      <xdr:nvPicPr>
        <xdr:cNvPr id="94" name="ID_7E618222A0AA4B1B9EB4FEA63632ECF4" descr="1"/>
        <xdr:cNvPicPr>
          <a:picLocks noChangeAspect="1"/>
        </xdr:cNvPicPr>
      </xdr:nvPicPr>
      <xdr:blipFill>
        <a:blip r:embed="rId82"/>
        <a:stretch>
          <a:fillRect/>
        </a:stretch>
      </xdr:blipFill>
      <xdr:spPr>
        <a:xfrm>
          <a:off x="1579880" y="30142180"/>
          <a:ext cx="1885950" cy="14357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5" name="ID_FADC9E85EDD7440D87012B11AD8B3732" descr="3"/>
        <xdr:cNvPicPr>
          <a:picLocks noChangeAspect="1"/>
        </xdr:cNvPicPr>
      </xdr:nvPicPr>
      <xdr:blipFill>
        <a:blip r:embed="rId83"/>
        <a:stretch>
          <a:fillRect/>
        </a:stretch>
      </xdr:blipFill>
      <xdr:spPr>
        <a:xfrm>
          <a:off x="1539240" y="31666180"/>
          <a:ext cx="1967865" cy="152146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6" name="ID_EFA041A532FC45DE828CDA9BD06481F4" descr="4"/>
        <xdr:cNvPicPr>
          <a:picLocks noChangeAspect="1"/>
        </xdr:cNvPicPr>
      </xdr:nvPicPr>
      <xdr:blipFill>
        <a:blip r:embed="rId84"/>
        <a:stretch>
          <a:fillRect/>
        </a:stretch>
      </xdr:blipFill>
      <xdr:spPr>
        <a:xfrm>
          <a:off x="1496695" y="33850580"/>
          <a:ext cx="2052955" cy="20764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4" name="ID_5A86916BC5FC4055AE85CDF6FD0178AE" descr="5"/>
        <xdr:cNvPicPr>
          <a:picLocks noChangeAspect="1"/>
        </xdr:cNvPicPr>
      </xdr:nvPicPr>
      <xdr:blipFill>
        <a:blip r:embed="rId85"/>
        <a:stretch>
          <a:fillRect/>
        </a:stretch>
      </xdr:blipFill>
      <xdr:spPr>
        <a:xfrm>
          <a:off x="1496695" y="36640135"/>
          <a:ext cx="2052955" cy="11842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5" name="ID_201D9A68D0884F568B64B07F0F094857"/>
        <xdr:cNvPicPr>
          <a:picLocks noChangeAspect="1"/>
        </xdr:cNvPicPr>
      </xdr:nvPicPr>
      <xdr:blipFill>
        <a:blip r:embed="rId86"/>
        <a:stretch>
          <a:fillRect/>
        </a:stretch>
      </xdr:blipFill>
      <xdr:spPr>
        <a:xfrm>
          <a:off x="1496695" y="61107955"/>
          <a:ext cx="2052955" cy="12833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6" name="ID_8B31A1EB5DBC4920BDE942FA688D53DD"/>
        <xdr:cNvPicPr>
          <a:picLocks noChangeAspect="1"/>
        </xdr:cNvPicPr>
      </xdr:nvPicPr>
      <xdr:blipFill>
        <a:blip r:embed="rId87"/>
        <a:stretch>
          <a:fillRect/>
        </a:stretch>
      </xdr:blipFill>
      <xdr:spPr>
        <a:xfrm>
          <a:off x="1496695" y="62541150"/>
          <a:ext cx="2052955" cy="146431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7" name="ID_969E7BFDECA144E8A8848D9394719D4A"/>
        <xdr:cNvPicPr>
          <a:picLocks noChangeAspect="1"/>
        </xdr:cNvPicPr>
      </xdr:nvPicPr>
      <xdr:blipFill>
        <a:blip r:embed="rId88"/>
        <a:stretch>
          <a:fillRect/>
        </a:stretch>
      </xdr:blipFill>
      <xdr:spPr>
        <a:xfrm>
          <a:off x="1496695" y="76852780"/>
          <a:ext cx="2052955" cy="221996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8" name="ID_A30E79071DD044D995A0380F717FAAEA"/>
        <xdr:cNvPicPr>
          <a:picLocks noChangeAspect="1"/>
        </xdr:cNvPicPr>
      </xdr:nvPicPr>
      <xdr:blipFill>
        <a:blip r:embed="rId89"/>
        <a:stretch>
          <a:fillRect/>
        </a:stretch>
      </xdr:blipFill>
      <xdr:spPr>
        <a:xfrm>
          <a:off x="1501140" y="79519145"/>
          <a:ext cx="2044065" cy="211645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9" name="ID_2F2D2411DE6A4B9A872C35B9A3D5C057"/>
        <xdr:cNvPicPr>
          <a:picLocks noChangeAspect="1"/>
        </xdr:cNvPicPr>
      </xdr:nvPicPr>
      <xdr:blipFill>
        <a:blip r:embed="rId90"/>
        <a:stretch>
          <a:fillRect/>
        </a:stretch>
      </xdr:blipFill>
      <xdr:spPr>
        <a:xfrm>
          <a:off x="1496695" y="88480265"/>
          <a:ext cx="2052955" cy="267144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0" name="ID_EEAD7208D5174C27B3A62C66D6206A3A"/>
        <xdr:cNvPicPr>
          <a:picLocks noChangeAspect="1"/>
        </xdr:cNvPicPr>
      </xdr:nvPicPr>
      <xdr:blipFill>
        <a:blip r:embed="rId91"/>
        <a:stretch>
          <a:fillRect/>
        </a:stretch>
      </xdr:blipFill>
      <xdr:spPr>
        <a:xfrm>
          <a:off x="1692910" y="93410405"/>
          <a:ext cx="1659890" cy="14916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1" name="ID_D8E6DC53D1B0429990C652FBF083B454"/>
        <xdr:cNvPicPr>
          <a:picLocks noChangeAspect="1"/>
        </xdr:cNvPicPr>
      </xdr:nvPicPr>
      <xdr:blipFill>
        <a:blip r:embed="rId92">
          <a:clrChange>
            <a:clrFrom>
              <a:srgbClr val="FCFCFC">
                <a:alpha val="100000"/>
              </a:srgbClr>
            </a:clrFrom>
            <a:clrTo>
              <a:srgbClr val="FCFCFC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237740" y="8652510"/>
          <a:ext cx="1239520" cy="117729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2" name="ID_7613F5851BD341839813EF66BF47A3E7" descr="70802 玩沙虑台"/>
        <xdr:cNvPicPr>
          <a:picLocks noChangeAspect="1"/>
        </xdr:cNvPicPr>
      </xdr:nvPicPr>
      <xdr:blipFill>
        <a:blip r:embed="rId93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36800" y="777240"/>
          <a:ext cx="600075" cy="889635"/>
        </a:xfrm>
        <a:prstGeom prst="rect">
          <a:avLst/>
        </a:prstGeom>
      </xdr:spPr>
    </xdr:pic>
  </etc:cellImage>
  <etc:cellImage>
    <xdr:pic>
      <xdr:nvPicPr>
        <xdr:cNvPr id="113" name="ID_0CB77C5BFDF84A32BDA9AA6524F85355" descr="70258 趣味玩沙天平"/>
        <xdr:cNvPicPr>
          <a:picLocks noChangeAspect="1"/>
        </xdr:cNvPicPr>
      </xdr:nvPicPr>
      <xdr:blipFill>
        <a:blip r:embed="rId94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02510" y="1846580"/>
          <a:ext cx="686435" cy="899160"/>
        </a:xfrm>
        <a:prstGeom prst="rect">
          <a:avLst/>
        </a:prstGeom>
      </xdr:spPr>
    </xdr:pic>
  </etc:cellImage>
  <etc:cellImage>
    <xdr:pic>
      <xdr:nvPicPr>
        <xdr:cNvPr id="114" name="ID_6726983094EB46D6BF9A032CBDE52F5E" descr="70266玩沙摩天轮"/>
        <xdr:cNvPicPr>
          <a:picLocks noChangeAspect="1"/>
        </xdr:cNvPicPr>
      </xdr:nvPicPr>
      <xdr:blipFill>
        <a:blip r:embed="rId95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06955" y="3003550"/>
          <a:ext cx="588010" cy="875665"/>
        </a:xfrm>
        <a:prstGeom prst="rect">
          <a:avLst/>
        </a:prstGeom>
      </xdr:spPr>
    </xdr:pic>
  </etc:cellImage>
  <etc:cellImage>
    <xdr:pic>
      <xdr:nvPicPr>
        <xdr:cNvPr id="115" name="ID_A47A53EDC7BA4514BB7CCAC1AC3D01C4" descr="70265玩沙滑滑乐"/>
        <xdr:cNvPicPr>
          <a:picLocks noChangeAspect="1"/>
        </xdr:cNvPicPr>
      </xdr:nvPicPr>
      <xdr:blipFill>
        <a:blip r:embed="rId96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26640" y="4050030"/>
          <a:ext cx="677545" cy="754380"/>
        </a:xfrm>
        <a:prstGeom prst="rect">
          <a:avLst/>
        </a:prstGeom>
      </xdr:spPr>
    </xdr:pic>
  </etc:cellImage>
  <etc:cellImage>
    <xdr:pic>
      <xdr:nvPicPr>
        <xdr:cNvPr id="116" name="ID_0721030B42B34C5E93DFFA05542916AF" descr="70275玩沙漏斗"/>
        <xdr:cNvPicPr>
          <a:picLocks noChangeAspect="1"/>
        </xdr:cNvPicPr>
      </xdr:nvPicPr>
      <xdr:blipFill>
        <a:blip r:embed="rId97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53945" y="5139055"/>
          <a:ext cx="605155" cy="759460"/>
        </a:xfrm>
        <a:prstGeom prst="rect">
          <a:avLst/>
        </a:prstGeom>
      </xdr:spPr>
    </xdr:pic>
  </etc:cellImage>
  <etc:cellImage>
    <xdr:pic>
      <xdr:nvPicPr>
        <xdr:cNvPr id="117" name="ID_22757CBE48274743A698BD66C3D6695C" descr="70281 多功能玩沙墙"/>
        <xdr:cNvPicPr>
          <a:picLocks noChangeAspect="1"/>
        </xdr:cNvPicPr>
      </xdr:nvPicPr>
      <xdr:blipFill>
        <a:blip r:embed="rId98"/>
        <a:stretch>
          <a:fillRect/>
        </a:stretch>
      </xdr:blipFill>
      <xdr:spPr>
        <a:xfrm>
          <a:off x="2193925" y="6350635"/>
          <a:ext cx="855980" cy="844550"/>
        </a:xfrm>
        <a:prstGeom prst="rect">
          <a:avLst/>
        </a:prstGeom>
      </xdr:spPr>
    </xdr:pic>
  </etc:cellImage>
  <etc:cellImage>
    <xdr:pic>
      <xdr:nvPicPr>
        <xdr:cNvPr id="118" name="ID_FA53B1F7DEAD40E8A78487A5A4F43DFA"/>
        <xdr:cNvPicPr>
          <a:picLocks noChangeAspect="1"/>
        </xdr:cNvPicPr>
      </xdr:nvPicPr>
      <xdr:blipFill>
        <a:blip r:embed="rId99">
          <a:clrChange>
            <a:clrFrom>
              <a:srgbClr val="FCFCFC">
                <a:alpha val="100000"/>
              </a:srgbClr>
            </a:clrFrom>
            <a:clrTo>
              <a:srgbClr val="FCFCFC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252345" y="7518400"/>
          <a:ext cx="821690" cy="87185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9" name="ID_3DF4C1EB4F8644A89C6BCA46963FF7C5"/>
        <xdr:cNvPicPr>
          <a:picLocks noChangeAspect="1"/>
        </xdr:cNvPicPr>
      </xdr:nvPicPr>
      <xdr:blipFill>
        <a:blip r:embed="rId100"/>
        <a:stretch>
          <a:fillRect/>
        </a:stretch>
      </xdr:blipFill>
      <xdr:spPr>
        <a:xfrm>
          <a:off x="2369820" y="12947650"/>
          <a:ext cx="558165" cy="7016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0" name="ID_8987739D3B5E47E79C61D5E048CB7D7E"/>
        <xdr:cNvPicPr>
          <a:picLocks noChangeAspect="1"/>
        </xdr:cNvPicPr>
      </xdr:nvPicPr>
      <xdr:blipFill>
        <a:blip r:embed="rId101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2315845" y="14062710"/>
          <a:ext cx="727710" cy="67691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<sst xmlns="http://schemas.openxmlformats.org/spreadsheetml/2006/main" count="450" uniqueCount="283">
  <si>
    <t>滨文苑学前教育集团户外中小型玩具采购清单</t>
  </si>
  <si>
    <t>序号</t>
  </si>
  <si>
    <t>物品名称</t>
  </si>
  <si>
    <t>参考图片</t>
  </si>
  <si>
    <t>参数</t>
  </si>
  <si>
    <t>采购数量</t>
  </si>
  <si>
    <t>备注</t>
  </si>
  <si>
    <t>户外玩沙系列（小型玩沙套装）</t>
  </si>
  <si>
    <t>详细参数查看附件1</t>
  </si>
  <si>
    <t>滨文苑1、江畔1</t>
  </si>
  <si>
    <t>体操平衡木低</t>
  </si>
  <si>
    <t>钢材+皮革+木材，180*13*25cm</t>
  </si>
  <si>
    <t>滨文苑</t>
  </si>
  <si>
    <t>体操平衡木高</t>
  </si>
  <si>
    <t>钢材+皮革+木材，240*13*35cm</t>
  </si>
  <si>
    <t>户外自主攀爬
（23件套）</t>
  </si>
  <si>
    <t>详细参数查看附件2</t>
  </si>
  <si>
    <t>双人脚踏车</t>
  </si>
  <si>
    <t>橡胶+碳钢，115*56*63cm，15kg</t>
  </si>
  <si>
    <t>翻转杯</t>
  </si>
  <si>
    <t>塑料，24只/套，10*21cm</t>
  </si>
  <si>
    <t>欢乐水车</t>
  </si>
  <si>
    <t>松木，PE塑料，金属等，76*40*47.5cm（不含轮子高度）轮子高度：9.5cm</t>
  </si>
  <si>
    <t>四色跳箱</t>
  </si>
  <si>
    <t>PVC+EPE，4只/套，75*60*10/20/30/40cm</t>
  </si>
  <si>
    <t>滚筒尺寸2（500*900）</t>
  </si>
  <si>
    <t>直径50，长90，厚度1.2cm</t>
  </si>
  <si>
    <t>滚筒尺寸4（560*900）</t>
  </si>
  <si>
    <t>直径56，长90，厚度1.2cm</t>
  </si>
  <si>
    <t>篮球5号</t>
  </si>
  <si>
    <t>橡胶，22cm</t>
  </si>
  <si>
    <t>滨文苑25、东冠50</t>
  </si>
  <si>
    <t>足球4号</t>
  </si>
  <si>
    <t>月亮足球门</t>
  </si>
  <si>
    <t>金属+尼龙，180*110*87cm  坪200cm</t>
  </si>
  <si>
    <t>翻山越岭</t>
  </si>
  <si>
    <t>PVC+EPE，套（4块组合而成），3.1*1.2*0.8m(厚度10cm)</t>
  </si>
  <si>
    <t>万花投掷筒</t>
  </si>
  <si>
    <t>塑料+涤纶+纤维，6副/套（6只桶，6个底座 36只沙包球），底盘 29.5*29.5*3.8cm 桶22.5*15.5cm</t>
  </si>
  <si>
    <t>圆顶标志筒</t>
  </si>
  <si>
    <t>PE(聚乙烯)，36只/套，20*8cm</t>
  </si>
  <si>
    <t>室内攀越组合</t>
  </si>
  <si>
    <t>木材+尼龙+PVC，平台：60*60*51cm       网梯/滚筒梯：196*48.5*9cm</t>
  </si>
  <si>
    <t>绿色万能工程车</t>
  </si>
  <si>
    <t>PE，90*43*85cm</t>
  </si>
  <si>
    <t>黄色万能工程车</t>
  </si>
  <si>
    <t>跳跳龙</t>
  </si>
  <si>
    <t>PVC，53*25*47cm</t>
  </si>
  <si>
    <t>跳跳鹿</t>
  </si>
  <si>
    <t>PVC，48*22*48cm</t>
  </si>
  <si>
    <t>马卡龙过河石</t>
  </si>
  <si>
    <t>塑料+橡胶，11/件套，小37*8cm 大40*15cm</t>
  </si>
  <si>
    <t>马卡龙爱心过河石</t>
  </si>
  <si>
    <t>户外自主攀爬（20件套）</t>
  </si>
  <si>
    <t>详细参数查看附件3</t>
  </si>
  <si>
    <t>东冠</t>
  </si>
  <si>
    <t>户外交通系列（基础游戏套装）</t>
  </si>
  <si>
    <t>详细参数查看附件4</t>
  </si>
  <si>
    <t>多功能玩水墙</t>
  </si>
  <si>
    <t>1、产品尺寸：1328 * 800 * 1080 mm；2、产品材质：防腐木，ABS，亚克力；3、产品配件及尺寸：荧光绿透明水车轮（108.5*Φ250mm）*1；橙色透明水车轮（108.5*Φ250mm）*1；淡蓝透明水车轮（108.5*Φ250mm）*1；红色塑胶盖帽（22*Φ36mm）*3；塑料盒（435*320*95mm）*3；玩水管道组合（1047*878*Φ40mm）*1；4、产品描述：多功能玩水墙有三个不同颜色的水车轮，水流通过塑料管道向下流动，轮子在水的推动下顺时针或者逆时针转动；让小朋友可以通过水的流动和轮子的转动学习水的知识和动力原理，锻炼小朋友团队合作、语言学习能力和肢体运动的发展；</t>
  </si>
  <si>
    <t>户外玩沙套装（中型玩沙套装）</t>
  </si>
  <si>
    <t>详细参数查看附件5</t>
  </si>
  <si>
    <t>可升降篮球架</t>
  </si>
  <si>
    <t>篮板尺寸：110*75cm                           篮圈直径：45cm                             升降高度：2.45-3.05米                           篮板材质：升级PET板                          底座材质：高强度PE底座</t>
  </si>
  <si>
    <t>儿童跨栏（低)</t>
  </si>
  <si>
    <t>ABS，45*24*15cm，6只/套</t>
  </si>
  <si>
    <t>儿童跨栏（中)</t>
  </si>
  <si>
    <t>ABS，45*29*23cm，6只/套</t>
  </si>
  <si>
    <t>儿童跨栏（高)</t>
  </si>
  <si>
    <t>ABS，45*30*30cm，6只/套</t>
  </si>
  <si>
    <t>足球训练梯</t>
  </si>
  <si>
    <t>碳钢+丙纶织布，320*40cm（8格）</t>
  </si>
  <si>
    <t>动物保龄球</t>
  </si>
  <si>
    <t>PU+泡棉，套（一套6只动物杯2只球），动物杯18cm、球Φ8.5cm</t>
  </si>
  <si>
    <t>幼儿安全平衡岛</t>
  </si>
  <si>
    <t>塑料+EVA，短桥56cm、长桥90cm，桥斜对角长度34cm*12.5cm</t>
  </si>
  <si>
    <t>阳光隧道</t>
  </si>
  <si>
    <t>牛津布+金属，180*60cm</t>
  </si>
  <si>
    <t>威力三轮车中号</t>
  </si>
  <si>
    <t>高碳钢+橡胶轮，尺寸79*52*60cm</t>
  </si>
  <si>
    <t>威力三轮车大号</t>
  </si>
  <si>
    <t>高碳钢+橡胶轮，尺寸85*57*63cm</t>
  </si>
  <si>
    <t>威力双人车</t>
  </si>
  <si>
    <t>高碳钢+橡胶轮，尺寸93*53*60cm</t>
  </si>
  <si>
    <t>威力警车</t>
  </si>
  <si>
    <t>高碳钢+橡胶轮，尺寸106*52*66cm</t>
  </si>
  <si>
    <t>威力救护车</t>
  </si>
  <si>
    <t>威力三人兜风车</t>
  </si>
  <si>
    <t>高碳钢+橡胶轮，尺寸116*82*65cm</t>
  </si>
  <si>
    <t>威力两轮脚踏车</t>
  </si>
  <si>
    <t>高碳钢+橡胶轮，尺寸82*44*65cm</t>
  </si>
  <si>
    <t>户外交通系列（交通认知套装）</t>
  </si>
  <si>
    <t>详细参数查看附件6</t>
  </si>
  <si>
    <t>江畔</t>
  </si>
  <si>
    <t>108片空心炭烧积木</t>
  </si>
  <si>
    <t>详细参数查看附件7</t>
  </si>
  <si>
    <t>户外障碍挑战赛</t>
  </si>
  <si>
    <t>金属+木头+尼龙，套（含：扁绳长短各2根、1根平衡绳、1根秋千绳、1只圆形方向盘、2只吊环、2根横木、3个球形把手、11个锁扣、4片树木保护片。），绳长14m上绳宽5cm下绳宽5cm挂件总长5.4m（适合间距8-11米的树，树杆直径不超过40cm）</t>
  </si>
  <si>
    <t>32件套感统平衡过河石</t>
  </si>
  <si>
    <t>详细参数查看附件8</t>
  </si>
  <si>
    <t>马卡龙感统体能17件组</t>
  </si>
  <si>
    <t>骑士柱：棒100*30*30cm 基座50*20*35cm、三步梯：80*40*30cm、U型底座：50*25*35cm、跳马组合：80*20/40*60cm、摇摇船：110*25*50cm、S半圆：100*50*25cm、折叠垫：160*80*3.8cm、圆筒：80*60cm、底座：80*80*40cm、半圆平衡木：80*40*20cm</t>
  </si>
  <si>
    <t>加长版面条棍收纳车</t>
  </si>
  <si>
    <t>ABS PVC，65*50*100cm</t>
  </si>
  <si>
    <t>长面条棍</t>
  </si>
  <si>
    <t>PE泡沫，24根/箱，1.6m*6.5cm</t>
  </si>
  <si>
    <t>面条棍搭扣</t>
  </si>
  <si>
    <t>PE泡沫，35*8cm</t>
  </si>
  <si>
    <t>面条棍呼啦圈底座</t>
  </si>
  <si>
    <t>PE塑料，6只/套，18*8cm</t>
  </si>
  <si>
    <t>圆形蹦床</t>
  </si>
  <si>
    <t>金属+PVC，102*22cm</t>
  </si>
  <si>
    <t>乡村厨房</t>
  </si>
  <si>
    <t>1、产品尺寸：1200 * 383 * 968 mm；2、产品材质：柏木，不锈钢，pp；3、产品配件及尺寸：PP发声旋钮（φ40*22mm）*3；不锈钢挂钩（φ4*57*29mm）*4；不锈钢水盆（316*216*70mm）*1；  PE弧形护板(98.5*25.3*24.5)*4； PE直护板(95*25.3*20）*2；4、产品描述：模拟厨房，体验真实的厨房环境，悬挂式收纳，让厨房保持整洁干净，多层置物架可存放餐具等厨房用品，模拟现实中炉台，可旋转开关调整档位，有声音更加真实；体验情景式角色扮演游戏，提高合作能力和动手操作能力，培养社会交往能力；</t>
  </si>
  <si>
    <t>户外餐桌</t>
  </si>
  <si>
    <t>1、产品尺寸：1050 * 960 * 500 mm（不含遮阳伞）；1420 * 1420 * 1640 mm（含伞最高高度）；2、产品材质：防腐木，雨布，金属；3、产品配件及尺寸：伞（1600*1420*1420mm）*1；4、产品描述：带有遮阳棚的户外餐桌，带你感受户外野餐带来的特殊体验；玩耍中提高语言表达能力，培养团队合作意识，锻炼生活技巧；</t>
  </si>
  <si>
    <t>大号连接式滑板车</t>
  </si>
  <si>
    <t>塑料，6只/套，41.5*29*10cm</t>
  </si>
  <si>
    <t>缤纷短划桨</t>
  </si>
  <si>
    <t>塑料，6根/套，总长62cm，手柄宽11cm</t>
  </si>
  <si>
    <t>滑板车收纳底座</t>
  </si>
  <si>
    <t>塑料+金属，53.5*40.5*104cm</t>
  </si>
  <si>
    <t>小推车</t>
  </si>
  <si>
    <t>橡胶+碳钢，81*39*43cm，6.5kg</t>
  </si>
  <si>
    <t>水洗画架</t>
  </si>
  <si>
    <t>1、产品尺寸：1112 * 595.6 * 1150 mm；2、产品材质：防腐木，亚克力，PVC，ppr；3、产品配件及尺寸：污水管（φ78*1150mm，半开水管φ75mm）*1；透明亚克力画板（1020*585*6mm）*1；压水泵（249.3*137.1*99.2mm）*1；水管组合（φ45*190*60mm)*1;圆水管(φ25*1300mm，壁厚2mm）*1；扁水管（50*30*1000（长）mm，壁厚2mm）*1；花洒（φ50*90mm）*1；水管金属活动卡扣（φ22-32mm）*1；4、产品描述：一款透明亚克力画板，搭配压水泵和喷头装置，底部可以放置颜料，小朋友用可水洗颜料涂画，水洗时需俩人合作，一人压水泵，一人握水管，可以清除图画，开启儿童艺术学习之路；锻炼手部精细动作，促进想象力和创造力的发展，提升艺术创作能力；</t>
  </si>
  <si>
    <t>彩色高跷</t>
  </si>
  <si>
    <t>塑料+尼龙，6对/套，上Φ=10.5cm 下Φ=14cm 高13cm</t>
  </si>
  <si>
    <t>60件滚珠城堡</t>
  </si>
  <si>
    <t>详细参数查看附件9</t>
  </si>
  <si>
    <t>合计</t>
  </si>
  <si>
    <t>中文品名</t>
  </si>
  <si>
    <t>图片</t>
  </si>
  <si>
    <t>数量</t>
  </si>
  <si>
    <t>产品参数（产品尺寸：长宽高，尺寸：mm）</t>
  </si>
  <si>
    <t>玩沙滤台</t>
  </si>
  <si>
    <t>1、产品尺寸：457 * 425 * 670 mm；
2、产品材质：防腐木，PE，不锈钢；
3、产品配件及尺寸：2mm孔过滤网（Φ305*65mm）*1；4mm孔过滤网（Φ305*65mm）*1；
4、产品描述：有高低两个滤台，沙子从高滤台倒下，下落至低滤台，孩子可以近距离观察沙子流动的特性；培养观察能力，探究沙子的特性，锻炼小肌肉动作；</t>
  </si>
  <si>
    <t>趣味玩沙天平</t>
  </si>
  <si>
    <t>1、产品尺寸：795（不含水桶） * 635 * 750 mm；
2、产品材质：防腐木，PE，不锈钢；
3、产品配件及尺寸：不锈钢水桶（Φ185*295mm）*2；
4、产品描述：天平两端各有一个小水桶，可以装沙子。将装好沙子的水桶挂在天平上，比较天平的高低，从而感知天平两端的重量；理解平衡概念，培养观察能力、比较能力和表达能力；</t>
  </si>
  <si>
    <t>玩沙摩天轮</t>
  </si>
  <si>
    <t>1、产品尺寸：300 * 300 * 600 mm；
2、产品材质：防腐木，PE，ABS，亚克力；
3、产品配件及尺寸：浅蓝色水车轮（Φ250*108.5mm）*1；不锈钢水车轮铁轴（Φ8*175mm）*1；
4、产品描述：把沙子从梯形漏斗处倒下，观察沙子缓缓落下，可与其它玩沙设施配套组合，增添玩沙乐趣；玩耍中了解沙子的特性，开发想象力、创造力，培养动手动脑能力；</t>
  </si>
  <si>
    <t>玩沙滑滑乐</t>
  </si>
  <si>
    <t>1、产品尺寸：300 * 280 * 600 mm；
2、产品材质：防腐木，PE；
3、产品描述：把沙子从梯形漏斗处倒下，观察沙子缓缓落下，可与其它玩沙设施配套组合，增添玩沙乐趣；玩耍中了解沙子的特性，开发想象力、创造力，培养动手动脑能力；</t>
  </si>
  <si>
    <t>玩沙漏斗</t>
  </si>
  <si>
    <t>1、产品尺寸：300 * 280 * 600 mm ；
2、产品材质：防腐木，PE；
3、产品描述：漏斗装满沙子，观察沙子缓缓落下，可与其它玩沙设施配套组合，增添玩沙乐趣；玩耍中了解沙子的特性，开发想象力、创造力，培养动手动脑能力；</t>
  </si>
  <si>
    <t>泥沙工具铲（含方铲、圆柱铲、耙子、圆铲）</t>
  </si>
  <si>
    <t>1、产品尺寸：方铲（202.8*52.1*69mm）*2；圆柱铲（Ø55*212mm）*2；耙子（151.3*72*38mm）*2；圆铲（212.3*63.3*28.2mm）*2；小水桶（Ø131*192mm）*8；贝壳 * 5；
2、产品材质：铁，硬杂木，天然贝壳；
3、产品描述：配有水桶，铲子和贝壳，搭配户外沙水桌进行玩耍，孩子们可以寻找沙池里的宝藏；学会正确使用工具，培养观察能力，萌发热爱大自然之情；</t>
  </si>
  <si>
    <t>四色八小桶</t>
  </si>
  <si>
    <t>贝壳套装</t>
  </si>
  <si>
    <t>户外自主攀爬（23件套装）</t>
  </si>
  <si>
    <t>整体描述：涉及攀爬区、悬挂区、平衡区、投掷区，可以进行攀爬、跳跃、悬挂、摇摆、翻滚、拉伸、钻行、平衡、投掷等动作；低结构材料，帮助发挥想象力和创造力，自由设计游戏玩法，赋予更多的游戏权利；产品安全稳固，经久耐用，适用于中小型户外体育场地的打造。</t>
  </si>
  <si>
    <t>名称</t>
  </si>
  <si>
    <t>23件套</t>
  </si>
  <si>
    <t>四面攀爬凳</t>
  </si>
  <si>
    <t>1、产品尺寸：728.5 * 728.5 * 552.5 mm；
2、产品材质：PE；
3、产品描述：低结构材料，可与其他自主攀爬材料灵活搭配，增加游戏丰富性。不同的阶梯宽度，满足各类攀爬梯、平衡木、攀爬架的尺寸搭配需求。阶梯面使用波浪形防滑设计，增加摩擦力，玩耍更安全。；促进基础动作的发展，提高解决问题的能力。；</t>
  </si>
  <si>
    <t>游戏探索桶</t>
  </si>
  <si>
    <t>1、产品尺寸：800 * 720 * 720 mm；
2、产品材质：PE；
3、产品描述：具有半桶、圆桶两种使用形态，游戏形式丰富多样，可以爬、钻、踩、拉伸、摇晃、翻滚。；促进基础动作的发展，提高解决问题的能力。；</t>
  </si>
  <si>
    <t>木质爬梯</t>
  </si>
  <si>
    <t>1、产品尺寸：1600 * 285 * 96 mm；
2、产品材质：防腐木；
3、产品配件及尺寸：黑色橡胶脚垫（φ24*19*31mm）*16；
4、产品描述：材料天然环保，爬梯间隔设置符合幼儿能力发展的需求。与四面攀爬凳搭配使用，背面设计防滑脚垫，使用更稳固。；锻炼孩子协调性和灵活性的发展，培养孩子乐观勇敢、探究合作的良好品质。；</t>
  </si>
  <si>
    <t>木质独木桥</t>
  </si>
  <si>
    <t>1、产品尺寸：1600 * 285 * 80 mm；
2、产品材质：防腐木；
3、产品描述：小小的独木桥，大大的挑战。让幼儿一步一脚印，不断挑战自己，可以通过调整放置高度，增减游戏难度。与四面攀爬凳搭配使用，背面设计防滑板，放置槽，使用更稳固。；锻炼孩子平衡能力和协调性的发展，培养专注力和自信心。；</t>
  </si>
  <si>
    <t>木制滑梯</t>
  </si>
  <si>
    <t>1、产品尺寸：1600 * 240 * 63 mm；
2、产品材质：防腐木；
3、产品描述：表面光滑无刺，具有走、爬、滑等多种挑战形式。与四面攀爬凳搭配使用，背面设计防滑板，放置槽，使用更稳固。；锻炼孩子协调性和灵活性的发展，培养孩子乐观勇敢、探究合作的良好品质。；</t>
  </si>
  <si>
    <t>金属云梯</t>
  </si>
  <si>
    <t>1、产品尺寸：1384 * 600 * 1645 mm；
2、产品材质：金属；
3、产品描述：根据儿童身高和手臂长短特征进行巧妙设计，顶部结构采用直型与S型间隔排列，挑战难度多样。底座采用拼插结构，安全稳固。；锻炼手眼协调能力，不断挑战自己，发展自己的能力。；</t>
  </si>
  <si>
    <t>金属悬垂架</t>
  </si>
  <si>
    <r>
      <rPr>
        <sz val="10"/>
        <color theme="1"/>
        <rFont val="微软雅黑"/>
        <charset val="134"/>
      </rPr>
      <t>1、产品尺寸：1384 * 600 * 1645 mm；左右支架*2：1600*460*30mm；横杆*1:1305*33.9*80,圆管</t>
    </r>
    <r>
      <rPr>
        <sz val="10"/>
        <color theme="1"/>
        <rFont val="宋体"/>
        <charset val="134"/>
      </rPr>
      <t>∅</t>
    </r>
    <r>
      <rPr>
        <sz val="10"/>
        <color theme="1"/>
        <rFont val="微软雅黑"/>
        <charset val="134"/>
      </rPr>
      <t>30mm；底座*2:600*80*170mm；圆头十字螺杆*4:M8*40,D=10，总长45mm；盖帽螺母*4:M8*15,对边13mm；开口扳手*1:开口13,82*25*2mm；说明书*1:A4版面80g书写纸。
2、产品材质：铁喷塑，不锈钢；
高涛  12:19:46
3、产品描述：可以悬挂、摇摆，也可以手脚并用爬杆通过，具有一定的攀爬难度，需要幼儿勇敢挑战。底座采用拼插结构，安全稳固。
4、能力培养：锻炼手眼协调能力，激发孩子的探险精神。</t>
    </r>
  </si>
  <si>
    <t>金属篮球架</t>
  </si>
  <si>
    <t>1、产品尺寸：600 * 442 * 1755 mm；
2、产品材质：金属；
3、产品配件及尺寸：篮球框板（475*400*50mm）*1；篮球框（φ350*392*97mm）*1；篮球网（300*270*2mm）*1；
4、产品描述：小小篮球运动区，可单人投篮使用，也可以组队进行比赛。篮球框边角经过圆滑处理，保证幼儿安全，给幼儿带来更好的运动体验。底座采用拼插结构，安全稳固。；锻炼手眼协调能力，不断挑战自己，发展自己的能力。；</t>
  </si>
  <si>
    <t>平衡轮（一对）</t>
  </si>
  <si>
    <t>1、产品尺寸：φ200*354mm*2；
2、产品材质：金属，塑料；
3、产品描述：可与木质滑梯组成平衡车，可以踩、坐，还可以搭配棍子进行划船游戏。；培养平衡能力和协调能力，发展团队协作和沟通交流能力。；</t>
  </si>
  <si>
    <t>运动沙包</t>
  </si>
  <si>
    <t>1、产品尺寸：沙包：240*200mm*14；
2、产品材质：牛津布防水布，电气石颗粒；
3、产品配件及尺寸：箱子(15L)（390*275*195mm）*1；
4、产品描述：可放置于四面攀爬凳和爬梯组件之间，增加摩擦力，更加稳固，保障游戏安全。；培养安全意识，促进手部精细动作的发展。；</t>
  </si>
  <si>
    <t>户外自主攀爬（20件套装）</t>
  </si>
  <si>
    <t>整体描述：涉及攀爬区、平衡区，可以进行攀爬、跳跃、翻滚、拉伸、钻行、平衡等动作，促进基础动作发展；可自由拆卸组装，便于调整游戏难度，方便收纳，适用于小型户外体育场地的打造。</t>
  </si>
  <si>
    <t>20件套装</t>
  </si>
  <si>
    <t>木质攀岩梯</t>
  </si>
  <si>
    <t>1、产品尺寸：1600 * 240 * 83 mm；
2、产品材质：防腐木；
3、产品描述：模拟岩壁。设计间距合适的踏脚点，适合不同年龄段的孩子尝试挑战，考虑协调性和平衡能力。与四面攀爬凳搭配使用，背面设计防滑板，放置槽，使用更稳固。；锻炼孩子协调性和灵活性的发展，培养孩子乐观勇敢、探究合作的良好品质。；</t>
  </si>
  <si>
    <t>户外交通标识</t>
  </si>
  <si>
    <t>1、产品尺寸：停车场标识：946*300*270mm* 1；人行道标识：946*300*270mm* 1；加油站标识：946*270*270mm* 1；注意标识：946*300*270mm* 1；斜坡标识：946*300*270mm* 1；禁止鸣笛标识：946*300*270mm* 1；禁止掉头标识：946*300*270mm* 1；步行标识：946*300*270mm* 1；
2、产品材质：PVC，亚克力；
3、产品配件及尺寸：注意三角形标志牌(300*262*3mm)*1;注意斜坡三角形标志牌(300*262*3mm)*1；禁止鸣笛圆形标志牌(φ300*3mm)*1;禁止掉头圆形标志牌(φ300*3mm)*1;步行圆形标志牌(φ300*3mm)*1;停车场正方形标志牌(300*300*3mm)*1;人行道正方形标志牌(300*300*3mm)*1;加油站长方形标志牌(300*200*3mm)*1;卡扣(31*29*12mm)*16；
4、产品描述：包含停车场、人行道、加油站、注意、斜坡、禁止鸣笛、禁止掉头、步行多个交通标识，标识高度可自由调节，符合幼儿身高； 促进幼儿认识交通标识，加强交通安全意识；</t>
  </si>
  <si>
    <t>交通红绿灯</t>
  </si>
  <si>
    <t>1、产品尺寸：390 * 276 * 950 mm；
2、产品材质：防腐木；
3、产品描述：红、黄、绿灯可进行翻转， 背面为黑色， 可模拟真实交通红绿灯场景，高度符合幼儿身高；了解红灯停、绿灯行的交通规则，加强交通安全意识，锻炼色彩感知能力；</t>
  </si>
  <si>
    <t>户外油电桩</t>
  </si>
  <si>
    <t>1、产品尺寸：700 * 380 * 880 mm；
2、产品材质：防腐木，PE，亚克力，绳；
3、产品配件及尺寸：充电头(149*78.7*15mm)*2;数字黑色亚克力板（127*127*4mm)*2;加油量浅蓝亚克力板(292*127*4mm)*1;充电头荧光绿亚克力板(262*162*4mm)*1;绳(∅10*1200mm)*2；
4、产品描述：左边设置加油站：可模拟选择加油，维修，付款，设置加油量，右边设置充电桩：可模拟选择充电量；培养孩子对于数字的认识，锻炼沟通能力与动手操作能力；</t>
  </si>
  <si>
    <t>脚踏运载车</t>
  </si>
  <si>
    <t>1、产品尺寸：1030 * 530 * 655 mm；
2、产品材质：金属；
3、产品配件及尺寸：车把手（400*250*655mm）*1；车后座（870*530*450mm）*1；
4、产品描述：脚踏车起到载货和运输的作用，让幼儿扮演运输员的角色；体验驾驶乐趣，培养团队协作意识；</t>
  </si>
  <si>
    <t>户外小坡</t>
  </si>
  <si>
    <t>1、产品尺寸：1200 * 1036 * 145 mm；
2、产品材质：防腐木，橡塑；
3、产品配件及尺寸：现有缓冲条(980*150*50mm）*2；
4、产品描述：小坡设计，增加行进难度，模拟真实交通场景，幼儿可骑行或推行脚踏车上坡；锻炼幼儿小肌肉发展，培养团队合作意识；</t>
  </si>
  <si>
    <t>户外停车棚</t>
  </si>
  <si>
    <t>1、产品尺寸：1586 * 1403.9 * 1498 mm；
2、产品材质：防腐木，雨布；
3、产品配件及尺寸：雨布(1545*2728*110mm)*1；
4、产品描述：小小停车棚，可搭配脚踏车使用，开放式设计，方便观察停车棚内情况； 培养空间关系，感知物体造型，促进幼儿收纳整理意识的培养；</t>
  </si>
  <si>
    <t>绿荫大道</t>
  </si>
  <si>
    <t>1、产品尺寸：1205.2 * 1183.5 * 1373 mm；
2、产品材质：防腐木，金属，亚克力，PE；
3、产品配件及尺寸：顶部屋顶(1120*455*28mm)*1;侧边屋顶(1120*465*28mm)*2;树(316.5*150.7*6mm)*6;3寸万向轮(带刹车)(110*50*130mm)*4；
4、产品描述：绿色亚力克打造绿荫效果，可停车休息、骑行通过，适用于多个场景，底部配备万向轮，方便移动，配备脚刹，可固定位置；培养空间关系，感知物体造型；</t>
  </si>
  <si>
    <t>户外玩沙系列（中型玩沙套装）</t>
  </si>
  <si>
    <t>多功能玩沙墙</t>
  </si>
  <si>
    <t>1、产品尺寸：1537 * 800 * 1104 mm；
2、产品材质：防腐木，PE，ABS，亚克力；
3、产品配件及尺寸：亚克力哈哈镜（999.3*467.5*2mm）*1；淡蓝透明水车轮（108.5*Φ250mm）*1；
4、产品描述：沙地里的新宠，沙子从梯形漏斗口倒下，沿着可旋转叶片或斜面落下；玩沙墙上的亚克力镜子映出小朋友的身影，给玩沙增添一份乐趣；玩耍中了解沙子的特性，开发想象力、创造力，培养动手动脑能力；</t>
  </si>
  <si>
    <t>玩沙圆桌</t>
  </si>
  <si>
    <t>1、产品尺寸：900 * 900 * 600 mm；
2、产品材质：防腐木，不锈钢；
3、产品配件及尺寸：不锈钢漏盘（195*73mm）*2；锥形不锈钢漏斗（上直径225*下直径21*高190mm）*2；不锈钢盆（222*64mm）*2；
4、产品描述：包含玩沙盘、玩沙筛网、玩沙漏斗，孩子们可以在玩沙盘里塑造沙子的各种造型，也可以在玩沙筛网、玩沙漏斗中感受沙子的流动性；培养空间关系，锻炼小肌肉动作，感知物体造型，培养创造力；</t>
  </si>
  <si>
    <t>长柄铁锹</t>
  </si>
  <si>
    <t>1、产品尺寸：长方铲：690 * 114.5 * 103.4mm*1；长圆铲：705 * 120 * 45.6mm*1；
2、产品材质：铁，硬杂木；
3、产品描述：两把不同的长柄铁锹，可与沙池推车组合，孩子们可以运用铁锹挖掘、搬运；学会正确使用工具，感知沙子的特性；</t>
  </si>
  <si>
    <t>沙池推车</t>
  </si>
  <si>
    <t>1、产品尺寸：410 * 440 * 780 mm；
2、产品材质：金属；
3、产品描述：孩子们可以手推沙池推车，将沙子等物资放在车上，进行搬运工作；学会正确使用工具，感知沙子的特性，利用小推车锻炼孩子的平衡能力；</t>
  </si>
  <si>
    <t>多功能斜坡</t>
  </si>
  <si>
    <t>1、产品尺寸：1640.1 * 690 * 229.6 mm；
2、产品材质：防腐木；
3、产品描述：可以与其他产品灵活搭配使用，辅助幼儿进行翻滚、跳跃、平衡、仰卧起坐等动作，适用于不同的训练需求和场地条件。；促进身体素质的发展，提高协调性、柔韧性。；</t>
  </si>
  <si>
    <t>108片碳化空心积木</t>
  </si>
  <si>
    <t>品名</t>
  </si>
  <si>
    <t>积木图片</t>
  </si>
  <si>
    <t>尺寸(cm)</t>
  </si>
  <si>
    <t>材质</t>
  </si>
  <si>
    <t>颜色</t>
  </si>
  <si>
    <t>矩形中空积木1</t>
  </si>
  <si>
    <t>60*15*15</t>
  </si>
  <si>
    <t>新西兰松木碳化清漆</t>
  </si>
  <si>
    <t>矩形中空积木2</t>
  </si>
  <si>
    <t>30*30*15</t>
  </si>
  <si>
    <t>新西兰松木碳化清漆+亚克力</t>
  </si>
  <si>
    <t>银色
双面镜</t>
  </si>
  <si>
    <t>荧光绿透明</t>
  </si>
  <si>
    <t>矩形中空积木3</t>
  </si>
  <si>
    <t>30*15*15</t>
  </si>
  <si>
    <t>荧光蓝透明</t>
  </si>
  <si>
    <t>荧光黄透明</t>
  </si>
  <si>
    <t>四孔矩形中空积木</t>
  </si>
  <si>
    <t>60*7.5*15</t>
  </si>
  <si>
    <t>三孔长条板</t>
  </si>
  <si>
    <t>45*9*1.5</t>
  </si>
  <si>
    <t>四孔长条板</t>
  </si>
  <si>
    <t>120*15*2</t>
  </si>
  <si>
    <t>二孔矩形中空积木</t>
  </si>
  <si>
    <t>30*7.5*15</t>
  </si>
  <si>
    <t>中空拱形积木</t>
  </si>
  <si>
    <t>30*15*15
R=9</t>
  </si>
  <si>
    <t>单孔矩形中空积木</t>
  </si>
  <si>
    <t>15*7.5*15</t>
  </si>
  <si>
    <t>半圆中空积木</t>
  </si>
  <si>
    <t>30*15*15
R=15</t>
  </si>
  <si>
    <t>荧光红透明</t>
  </si>
  <si>
    <t>等腰中空三角形</t>
  </si>
  <si>
    <t>15*15*15</t>
  </si>
  <si>
    <t>直角中空三角形</t>
  </si>
  <si>
    <t>单孔圆形积木</t>
  </si>
  <si>
    <t>外径21*内径2.5</t>
  </si>
  <si>
    <t>圆柱积木-连接棍1</t>
  </si>
  <si>
    <t>2.5*30</t>
  </si>
  <si>
    <t>圆柱积木-连接棍2</t>
  </si>
  <si>
    <t>2.5*45</t>
  </si>
  <si>
    <t>（XTG007）32件碳化平衡运动过河石</t>
  </si>
  <si>
    <t>孔直径为2.5cm，共32件，</t>
  </si>
  <si>
    <t>尺寸（cm）</t>
  </si>
  <si>
    <t>碳木连接墩</t>
  </si>
  <si>
    <t>连接棒</t>
  </si>
  <si>
    <t>2.5*2.5*85</t>
  </si>
  <si>
    <t>梳面板</t>
  </si>
  <si>
    <t>110*15</t>
  </si>
  <si>
    <t>大一板</t>
  </si>
  <si>
    <t xml:space="preserve">S形板 </t>
  </si>
  <si>
    <t>不规则一字板</t>
  </si>
  <si>
    <t>一字板</t>
  </si>
  <si>
    <t>斜状圆点板</t>
  </si>
  <si>
    <t>60件套滚珠城堡积木</t>
  </si>
  <si>
    <t xml:space="preserve">部件名称   </t>
  </si>
  <si>
    <t>材料</t>
  </si>
  <si>
    <t>产品规格
单位：cm</t>
  </si>
  <si>
    <t>七色滚珠</t>
  </si>
  <si>
    <t>木球</t>
  </si>
  <si>
    <t>实木</t>
  </si>
  <si>
    <t>直径 4cm</t>
  </si>
  <si>
    <t>基础块</t>
  </si>
  <si>
    <t>免漆板</t>
  </si>
  <si>
    <t>20*20*21</t>
  </si>
  <si>
    <t>斜坡屋顶</t>
  </si>
  <si>
    <t>25.5*20*14</t>
  </si>
  <si>
    <t>皇冠顶</t>
  </si>
  <si>
    <t>23.2*23.2*7.5</t>
  </si>
  <si>
    <t>长轨道组拼</t>
  </si>
  <si>
    <t>97*6.8*6.7</t>
  </si>
  <si>
    <t>哥特尖顶</t>
  </si>
  <si>
    <t>20*23*27</t>
  </si>
  <si>
    <t>短轨道组拼</t>
  </si>
  <si>
    <t>48.4*6.8*6.9</t>
  </si>
  <si>
    <t>塑料桶</t>
  </si>
  <si>
    <t>塑料</t>
  </si>
  <si>
    <t>高20cm</t>
  </si>
  <si>
    <t>共计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</si>
</sst>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&quot;￥&quot;#,##0.00;[Red]&quot;￥&quot;#,##0.00"/>
    <numFmt numFmtId="178" formatCode="0_ "/>
  </numFmts>
  <fonts count="46">
    <font>
      <sz val="12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b/>
      <sz val="22"/>
      <color theme="0"/>
      <name val="等线 Light"/>
      <charset val="134"/>
      <scheme val="major"/>
    </font>
    <font>
      <b/>
      <sz val="16"/>
      <color theme="0"/>
      <name val="等线 Light"/>
      <charset val="134"/>
      <scheme val="major"/>
    </font>
    <font>
      <b/>
      <sz val="12"/>
      <name val="宋体"/>
      <charset val="134"/>
    </font>
    <font>
      <b/>
      <sz val="14"/>
      <color theme="1"/>
      <name val="等线"/>
      <charset val="134"/>
      <scheme val="minor"/>
    </font>
    <font>
      <sz val="12"/>
      <name val="宋体"/>
      <charset val="134"/>
    </font>
    <font>
      <b/>
      <sz val="28"/>
      <color theme="0"/>
      <name val="宋体"/>
      <charset val="134"/>
    </font>
    <font>
      <sz val="11"/>
      <color theme="1"/>
      <name val="等线"/>
      <charset val="134"/>
      <scheme val="minor"/>
    </font>
    <font>
      <b/>
      <sz val="10"/>
      <name val="微软雅黑"/>
      <charset val="134"/>
    </font>
    <font>
      <sz val="10"/>
      <name val="微软雅黑"/>
      <charset val="134"/>
    </font>
    <font>
      <sz val="10"/>
      <color theme="1"/>
      <name val="等线"/>
      <charset val="134"/>
      <scheme val="minor"/>
    </font>
    <font>
      <sz val="10"/>
      <color theme="1"/>
      <name val="微软雅黑"/>
      <charset val="134"/>
    </font>
    <font>
      <b/>
      <sz val="13"/>
      <color theme="1"/>
      <name val="微软雅黑"/>
      <charset val="134"/>
    </font>
    <font>
      <b/>
      <sz val="10"/>
      <color theme="1"/>
      <name val="微软雅黑"/>
      <charset val="134"/>
    </font>
    <font>
      <sz val="12"/>
      <name val="微软雅黑"/>
      <charset val="134"/>
    </font>
    <font>
      <b/>
      <sz val="11"/>
      <name val="微软雅黑"/>
      <charset val="134"/>
    </font>
    <font>
      <sz val="12"/>
      <color theme="1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b/>
      <sz val="16"/>
      <color rgb="FF000000"/>
      <name val="宋体"/>
      <charset val="134"/>
    </font>
    <font>
      <b/>
      <sz val="11"/>
      <name val="宋体"/>
      <charset val="134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Helv"/>
      <charset val="134"/>
    </font>
    <font>
      <sz val="10"/>
      <color theme="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E43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6" borderId="1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21" applyNumberFormat="0" applyAlignment="0" applyProtection="0">
      <alignment vertical="center"/>
    </xf>
    <xf numFmtId="0" fontId="34" fillId="8" borderId="22" applyNumberFormat="0" applyAlignment="0" applyProtection="0">
      <alignment vertical="center"/>
    </xf>
    <xf numFmtId="0" fontId="35" fillId="8" borderId="21" applyNumberFormat="0" applyAlignment="0" applyProtection="0">
      <alignment vertical="center"/>
    </xf>
    <xf numFmtId="0" fontId="36" fillId="9" borderId="23" applyNumberFormat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2" fillId="35" borderId="0" applyNumberFormat="0" applyBorder="0" applyAlignment="0" applyProtection="0">
      <alignment vertical="center"/>
    </xf>
    <xf numFmtId="0" fontId="44" fillId="0" borderId="0"/>
    <xf numFmtId="0" fontId="10" fillId="0" borderId="0">
      <alignment vertical="center"/>
    </xf>
  </cellStyleXfs>
  <cellXfs count="1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11" fillId="4" borderId="7" xfId="49" applyNumberFormat="1" applyFont="1" applyFill="1" applyBorder="1" applyAlignment="1" applyProtection="1">
      <alignment horizontal="center" vertical="center" wrapText="1"/>
    </xf>
    <xf numFmtId="0" fontId="11" fillId="4" borderId="8" xfId="49" applyNumberFormat="1" applyFont="1" applyFill="1" applyBorder="1" applyAlignment="1" applyProtection="1">
      <alignment horizontal="center" vertical="center" wrapText="1"/>
    </xf>
    <xf numFmtId="0" fontId="11" fillId="5" borderId="9" xfId="49" applyNumberFormat="1" applyFont="1" applyFill="1" applyBorder="1" applyAlignment="1" applyProtection="1">
      <alignment horizontal="center" vertical="center" wrapText="1"/>
    </xf>
    <xf numFmtId="0" fontId="11" fillId="5" borderId="6" xfId="49" applyNumberFormat="1" applyFont="1" applyFill="1" applyBorder="1" applyAlignment="1" applyProtection="1">
      <alignment horizontal="center" vertical="center" wrapText="1"/>
    </xf>
    <xf numFmtId="0" fontId="11" fillId="5" borderId="1" xfId="49" applyNumberFormat="1" applyFont="1" applyFill="1" applyBorder="1" applyAlignment="1" applyProtection="1">
      <alignment horizontal="center" vertical="center" wrapText="1"/>
    </xf>
    <xf numFmtId="0" fontId="12" fillId="4" borderId="10" xfId="49" applyNumberFormat="1" applyFont="1" applyFill="1" applyBorder="1" applyAlignment="1" applyProtection="1">
      <alignment horizontal="center" vertical="center" wrapText="1"/>
    </xf>
    <xf numFmtId="176" fontId="12" fillId="4" borderId="1" xfId="0" applyNumberFormat="1" applyFont="1" applyFill="1" applyBorder="1" applyAlignment="1">
      <alignment horizontal="center" vertical="center" wrapText="1"/>
    </xf>
    <xf numFmtId="0" fontId="12" fillId="4" borderId="1" xfId="49" applyNumberFormat="1" applyFont="1" applyFill="1" applyBorder="1" applyAlignment="1" applyProtection="1">
      <alignment horizontal="center" vertical="center" wrapText="1"/>
    </xf>
    <xf numFmtId="177" fontId="12" fillId="4" borderId="1" xfId="50" applyNumberFormat="1" applyFont="1" applyFill="1" applyBorder="1" applyAlignment="1" applyProtection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1" fillId="4" borderId="11" xfId="49" applyNumberFormat="1" applyFont="1" applyFill="1" applyBorder="1" applyAlignment="1" applyProtection="1">
      <alignment horizontal="center" vertical="center" wrapText="1"/>
    </xf>
    <xf numFmtId="0" fontId="11" fillId="4" borderId="12" xfId="49" applyNumberFormat="1" applyFont="1" applyFill="1" applyBorder="1" applyAlignment="1" applyProtection="1">
      <alignment horizontal="center" vertical="center" wrapText="1"/>
    </xf>
    <xf numFmtId="0" fontId="11" fillId="5" borderId="10" xfId="49" applyNumberFormat="1" applyFont="1" applyFill="1" applyBorder="1" applyAlignment="1" applyProtection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177" fontId="12" fillId="4" borderId="1" xfId="50" applyNumberFormat="1" applyFont="1" applyFill="1" applyBorder="1" applyAlignment="1" applyProtection="1">
      <alignment horizontal="left" vertical="center" wrapText="1"/>
    </xf>
    <xf numFmtId="0" fontId="11" fillId="4" borderId="1" xfId="49" applyNumberFormat="1" applyFont="1" applyFill="1" applyBorder="1" applyAlignment="1" applyProtection="1">
      <alignment horizontal="center" vertical="center" wrapText="1"/>
    </xf>
    <xf numFmtId="0" fontId="12" fillId="4" borderId="1" xfId="49" applyNumberFormat="1" applyFont="1" applyFill="1" applyBorder="1" applyAlignment="1" applyProtection="1">
      <alignment vertical="center" wrapText="1"/>
    </xf>
    <xf numFmtId="0" fontId="12" fillId="4" borderId="13" xfId="49" applyNumberFormat="1" applyFont="1" applyFill="1" applyBorder="1" applyAlignment="1" applyProtection="1">
      <alignment horizontal="center" vertical="center" wrapText="1"/>
    </xf>
    <xf numFmtId="176" fontId="12" fillId="4" borderId="14" xfId="0" applyNumberFormat="1" applyFont="1" applyFill="1" applyBorder="1" applyAlignment="1">
      <alignment horizontal="center" vertical="center" wrapText="1"/>
    </xf>
    <xf numFmtId="0" fontId="12" fillId="4" borderId="14" xfId="49" applyNumberFormat="1" applyFont="1" applyFill="1" applyBorder="1" applyAlignment="1" applyProtection="1">
      <alignment vertical="center" wrapText="1"/>
    </xf>
    <xf numFmtId="0" fontId="12" fillId="4" borderId="14" xfId="49" applyNumberFormat="1" applyFont="1" applyFill="1" applyBorder="1" applyAlignment="1" applyProtection="1">
      <alignment horizontal="center" vertical="center" wrapText="1"/>
    </xf>
    <xf numFmtId="177" fontId="12" fillId="4" borderId="14" xfId="50" applyNumberFormat="1" applyFont="1" applyFill="1" applyBorder="1" applyAlignment="1" applyProtection="1">
      <alignment horizontal="left" vertical="center" wrapText="1"/>
    </xf>
    <xf numFmtId="0" fontId="11" fillId="5" borderId="15" xfId="49" applyNumberFormat="1" applyFont="1" applyFill="1" applyBorder="1" applyAlignment="1" applyProtection="1">
      <alignment horizontal="center" vertical="center" wrapText="1"/>
    </xf>
    <xf numFmtId="177" fontId="12" fillId="4" borderId="16" xfId="50" applyNumberFormat="1" applyFont="1" applyFill="1" applyBorder="1" applyAlignment="1" applyProtection="1">
      <alignment vertical="center" wrapText="1"/>
    </xf>
    <xf numFmtId="0" fontId="14" fillId="4" borderId="0" xfId="0" applyFont="1" applyFill="1" applyAlignment="1">
      <alignment vertical="center" wrapText="1"/>
    </xf>
    <xf numFmtId="0" fontId="15" fillId="4" borderId="11" xfId="0" applyFont="1" applyFill="1" applyBorder="1" applyAlignment="1">
      <alignment horizontal="center" vertical="center" wrapText="1"/>
    </xf>
    <xf numFmtId="0" fontId="15" fillId="4" borderId="12" xfId="0" applyFont="1" applyFill="1" applyBorder="1" applyAlignment="1">
      <alignment horizontal="center" vertical="center" wrapText="1"/>
    </xf>
    <xf numFmtId="178" fontId="14" fillId="4" borderId="10" xfId="0" applyNumberFormat="1" applyFont="1" applyFill="1" applyBorder="1" applyAlignment="1">
      <alignment horizontal="left" vertical="center" wrapText="1"/>
    </xf>
    <xf numFmtId="178" fontId="14" fillId="4" borderId="1" xfId="0" applyNumberFormat="1" applyFont="1" applyFill="1" applyBorder="1" applyAlignment="1">
      <alignment horizontal="left" vertical="center" wrapText="1"/>
    </xf>
    <xf numFmtId="0" fontId="14" fillId="5" borderId="10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4" fillId="4" borderId="10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7" fillId="4" borderId="1" xfId="49" applyNumberFormat="1" applyFont="1" applyFill="1" applyBorder="1" applyAlignment="1" applyProtection="1">
      <alignment horizontal="center" vertical="center" wrapText="1"/>
    </xf>
    <xf numFmtId="178" fontId="14" fillId="4" borderId="1" xfId="0" applyNumberFormat="1" applyFont="1" applyFill="1" applyBorder="1" applyAlignment="1">
      <alignment horizontal="center" vertical="center" wrapText="1"/>
    </xf>
    <xf numFmtId="0" fontId="17" fillId="4" borderId="1" xfId="0" applyNumberFormat="1" applyFont="1" applyFill="1" applyBorder="1" applyAlignment="1" applyProtection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center" vertical="center" wrapText="1"/>
    </xf>
    <xf numFmtId="0" fontId="14" fillId="4" borderId="14" xfId="0" applyFont="1" applyFill="1" applyBorder="1" applyAlignment="1">
      <alignment horizontal="center" vertical="center" wrapText="1"/>
    </xf>
    <xf numFmtId="0" fontId="17" fillId="4" borderId="14" xfId="0" applyNumberFormat="1" applyFont="1" applyFill="1" applyBorder="1" applyAlignment="1" applyProtection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178" fontId="14" fillId="4" borderId="14" xfId="0" applyNumberFormat="1" applyFont="1" applyFill="1" applyBorder="1" applyAlignment="1">
      <alignment horizontal="left" vertical="center" wrapText="1"/>
    </xf>
    <xf numFmtId="0" fontId="14" fillId="4" borderId="0" xfId="0" applyFont="1" applyFill="1" applyAlignment="1">
      <alignment vertical="center"/>
    </xf>
    <xf numFmtId="0" fontId="15" fillId="4" borderId="11" xfId="0" applyFont="1" applyFill="1" applyBorder="1" applyAlignment="1">
      <alignment horizontal="center" vertical="center"/>
    </xf>
    <xf numFmtId="0" fontId="15" fillId="4" borderId="12" xfId="0" applyFont="1" applyFill="1" applyBorder="1" applyAlignment="1">
      <alignment horizontal="center" vertical="center"/>
    </xf>
    <xf numFmtId="0" fontId="14" fillId="5" borderId="10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178" fontId="14" fillId="4" borderId="1" xfId="0" applyNumberFormat="1" applyFont="1" applyFill="1" applyBorder="1" applyAlignment="1">
      <alignment horizontal="center" vertical="center"/>
    </xf>
    <xf numFmtId="0" fontId="14" fillId="4" borderId="13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/>
    </xf>
    <xf numFmtId="178" fontId="14" fillId="4" borderId="14" xfId="0" applyNumberFormat="1" applyFont="1" applyFill="1" applyBorder="1" applyAlignment="1">
      <alignment horizontal="center" vertical="center"/>
    </xf>
    <xf numFmtId="0" fontId="18" fillId="4" borderId="11" xfId="49" applyNumberFormat="1" applyFont="1" applyFill="1" applyBorder="1" applyAlignment="1" applyProtection="1">
      <alignment horizontal="center" vertical="center" wrapText="1"/>
    </xf>
    <xf numFmtId="0" fontId="18" fillId="4" borderId="12" xfId="49" applyNumberFormat="1" applyFont="1" applyFill="1" applyBorder="1" applyAlignment="1" applyProtection="1">
      <alignment horizontal="center" vertical="center" wrapText="1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176" fontId="21" fillId="0" borderId="0" xfId="0" applyNumberFormat="1" applyFont="1" applyAlignment="1">
      <alignment horizontal="center" vertical="center"/>
    </xf>
    <xf numFmtId="43" fontId="22" fillId="0" borderId="0" xfId="0" applyNumberFormat="1" applyFont="1" applyAlignment="1">
      <alignment horizontal="center" vertical="center" wrapText="1"/>
    </xf>
    <xf numFmtId="0" fontId="22" fillId="0" borderId="0" xfId="0" applyFont="1">
      <alignment vertical="center"/>
    </xf>
    <xf numFmtId="0" fontId="23" fillId="0" borderId="0" xfId="0" applyFont="1" applyBorder="1" applyAlignment="1" applyProtection="1">
      <alignment horizontal="center" vertical="center"/>
    </xf>
    <xf numFmtId="0" fontId="23" fillId="0" borderId="0" xfId="0" applyFont="1" applyBorder="1" applyAlignment="1" applyProtection="1">
      <alignment horizontal="center" vertical="center" wrapText="1"/>
    </xf>
    <xf numFmtId="0" fontId="20" fillId="0" borderId="0" xfId="0" applyFont="1" applyBorder="1" applyAlignment="1" applyProtection="1">
      <alignment horizontal="center" vertical="center" wrapText="1"/>
    </xf>
    <xf numFmtId="0" fontId="20" fillId="0" borderId="1" xfId="0" applyFont="1" applyBorder="1" applyAlignment="1" applyProtection="1">
      <alignment horizontal="center" vertical="center"/>
    </xf>
    <xf numFmtId="0" fontId="24" fillId="0" borderId="1" xfId="0" applyFont="1" applyBorder="1" applyAlignment="1" applyProtection="1">
      <alignment horizontal="center" vertical="center" wrapText="1"/>
    </xf>
    <xf numFmtId="0" fontId="24" fillId="0" borderId="1" xfId="0" applyFont="1" applyBorder="1" applyAlignment="1" applyProtection="1">
      <alignment horizontal="center" vertical="center"/>
    </xf>
    <xf numFmtId="0" fontId="20" fillId="0" borderId="1" xfId="0" applyFont="1" applyBorder="1" applyAlignment="1" applyProtection="1">
      <alignment horizontal="center" vertical="center" wrapText="1"/>
    </xf>
    <xf numFmtId="176" fontId="20" fillId="0" borderId="1" xfId="0" applyNumberFormat="1" applyFont="1" applyBorder="1" applyAlignment="1" applyProtection="1">
      <alignment horizontal="center" vertical="center"/>
    </xf>
    <xf numFmtId="43" fontId="20" fillId="0" borderId="4" xfId="0" applyNumberFormat="1" applyFont="1" applyBorder="1" applyAlignment="1">
      <alignment horizontal="center" vertical="center" wrapText="1"/>
    </xf>
    <xf numFmtId="43" fontId="20" fillId="0" borderId="6" xfId="0" applyNumberFormat="1" applyFont="1" applyBorder="1" applyAlignment="1">
      <alignment horizontal="center" vertical="center" wrapText="1"/>
    </xf>
    <xf numFmtId="0" fontId="21" fillId="0" borderId="1" xfId="0" applyFont="1" applyBorder="1" applyAlignment="1" applyProtection="1">
      <alignment horizontal="center" vertical="center"/>
    </xf>
    <xf numFmtId="0" fontId="21" fillId="0" borderId="1" xfId="0" applyFont="1" applyBorder="1" applyAlignment="1" applyProtection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176" fontId="21" fillId="0" borderId="1" xfId="0" applyNumberFormat="1" applyFont="1" applyBorder="1" applyAlignment="1" applyProtection="1">
      <alignment horizontal="center" vertical="center"/>
    </xf>
    <xf numFmtId="43" fontId="21" fillId="0" borderId="1" xfId="0" applyNumberFormat="1" applyFont="1" applyBorder="1" applyAlignment="1">
      <alignment horizontal="center" vertical="center" wrapText="1"/>
    </xf>
    <xf numFmtId="0" fontId="21" fillId="0" borderId="1" xfId="0" applyFont="1" applyFill="1" applyBorder="1" applyAlignment="1" applyProtection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176" fontId="22" fillId="0" borderId="1" xfId="0" applyNumberFormat="1" applyFont="1" applyBorder="1" applyAlignment="1">
      <alignment horizontal="center" vertical="center"/>
    </xf>
    <xf numFmtId="43" fontId="22" fillId="0" borderId="1" xfId="0" applyNumberFormat="1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9" Type="http://schemas.openxmlformats.org/officeDocument/2006/relationships/image" Target="media/image137.png"/><Relationship Id="rId98" Type="http://schemas.openxmlformats.org/officeDocument/2006/relationships/image" Target="media/image136.png"/><Relationship Id="rId97" Type="http://schemas.openxmlformats.org/officeDocument/2006/relationships/image" Target="media/image135.jpeg"/><Relationship Id="rId96" Type="http://schemas.openxmlformats.org/officeDocument/2006/relationships/image" Target="media/image134.jpeg"/><Relationship Id="rId95" Type="http://schemas.openxmlformats.org/officeDocument/2006/relationships/image" Target="media/image133.jpeg"/><Relationship Id="rId94" Type="http://schemas.openxmlformats.org/officeDocument/2006/relationships/image" Target="media/image132.jpeg"/><Relationship Id="rId93" Type="http://schemas.openxmlformats.org/officeDocument/2006/relationships/image" Target="media/image131.jpeg"/><Relationship Id="rId92" Type="http://schemas.openxmlformats.org/officeDocument/2006/relationships/image" Target="media/image130.png"/><Relationship Id="rId91" Type="http://schemas.openxmlformats.org/officeDocument/2006/relationships/image" Target="media/image129.png"/><Relationship Id="rId90" Type="http://schemas.openxmlformats.org/officeDocument/2006/relationships/image" Target="media/image128.png"/><Relationship Id="rId9" Type="http://schemas.openxmlformats.org/officeDocument/2006/relationships/image" Target="media/image47.png"/><Relationship Id="rId89" Type="http://schemas.openxmlformats.org/officeDocument/2006/relationships/image" Target="media/image127.png"/><Relationship Id="rId88" Type="http://schemas.openxmlformats.org/officeDocument/2006/relationships/image" Target="media/image126.png"/><Relationship Id="rId87" Type="http://schemas.openxmlformats.org/officeDocument/2006/relationships/image" Target="media/image125.png"/><Relationship Id="rId86" Type="http://schemas.openxmlformats.org/officeDocument/2006/relationships/image" Target="media/image124.png"/><Relationship Id="rId85" Type="http://schemas.openxmlformats.org/officeDocument/2006/relationships/image" Target="media/image123.png"/><Relationship Id="rId84" Type="http://schemas.openxmlformats.org/officeDocument/2006/relationships/image" Target="media/image122.png"/><Relationship Id="rId83" Type="http://schemas.openxmlformats.org/officeDocument/2006/relationships/image" Target="media/image121.png"/><Relationship Id="rId82" Type="http://schemas.openxmlformats.org/officeDocument/2006/relationships/image" Target="media/image120.png"/><Relationship Id="rId81" Type="http://schemas.openxmlformats.org/officeDocument/2006/relationships/image" Target="media/image119.png"/><Relationship Id="rId80" Type="http://schemas.openxmlformats.org/officeDocument/2006/relationships/image" Target="media/image118.png"/><Relationship Id="rId8" Type="http://schemas.openxmlformats.org/officeDocument/2006/relationships/image" Target="media/image46.png"/><Relationship Id="rId79" Type="http://schemas.openxmlformats.org/officeDocument/2006/relationships/image" Target="media/image117.png"/><Relationship Id="rId78" Type="http://schemas.openxmlformats.org/officeDocument/2006/relationships/image" Target="media/image116.png"/><Relationship Id="rId77" Type="http://schemas.openxmlformats.org/officeDocument/2006/relationships/image" Target="media/image115.jpeg"/><Relationship Id="rId76" Type="http://schemas.openxmlformats.org/officeDocument/2006/relationships/image" Target="media/image114.png"/><Relationship Id="rId75" Type="http://schemas.openxmlformats.org/officeDocument/2006/relationships/image" Target="media/image113.png"/><Relationship Id="rId74" Type="http://schemas.openxmlformats.org/officeDocument/2006/relationships/image" Target="media/image112.png"/><Relationship Id="rId73" Type="http://schemas.openxmlformats.org/officeDocument/2006/relationships/image" Target="media/image111.png"/><Relationship Id="rId72" Type="http://schemas.openxmlformats.org/officeDocument/2006/relationships/image" Target="media/image110.jpeg"/><Relationship Id="rId71" Type="http://schemas.openxmlformats.org/officeDocument/2006/relationships/image" Target="media/image109.jpeg"/><Relationship Id="rId70" Type="http://schemas.openxmlformats.org/officeDocument/2006/relationships/image" Target="media/image108.jpeg"/><Relationship Id="rId7" Type="http://schemas.openxmlformats.org/officeDocument/2006/relationships/image" Target="media/image45.png"/><Relationship Id="rId69" Type="http://schemas.openxmlformats.org/officeDocument/2006/relationships/image" Target="media/image107.jpeg"/><Relationship Id="rId68" Type="http://schemas.openxmlformats.org/officeDocument/2006/relationships/image" Target="media/image106.png"/><Relationship Id="rId67" Type="http://schemas.openxmlformats.org/officeDocument/2006/relationships/image" Target="media/image105.png"/><Relationship Id="rId66" Type="http://schemas.openxmlformats.org/officeDocument/2006/relationships/image" Target="media/image104.png"/><Relationship Id="rId65" Type="http://schemas.openxmlformats.org/officeDocument/2006/relationships/image" Target="media/image103.png"/><Relationship Id="rId64" Type="http://schemas.openxmlformats.org/officeDocument/2006/relationships/image" Target="media/image102.png"/><Relationship Id="rId63" Type="http://schemas.openxmlformats.org/officeDocument/2006/relationships/image" Target="media/image101.png"/><Relationship Id="rId62" Type="http://schemas.openxmlformats.org/officeDocument/2006/relationships/image" Target="media/image100.png"/><Relationship Id="rId61" Type="http://schemas.openxmlformats.org/officeDocument/2006/relationships/image" Target="media/image99.jpeg"/><Relationship Id="rId60" Type="http://schemas.openxmlformats.org/officeDocument/2006/relationships/image" Target="media/image98.png"/><Relationship Id="rId6" Type="http://schemas.openxmlformats.org/officeDocument/2006/relationships/image" Target="media/image44.png"/><Relationship Id="rId59" Type="http://schemas.openxmlformats.org/officeDocument/2006/relationships/image" Target="media/image97.png"/><Relationship Id="rId58" Type="http://schemas.openxmlformats.org/officeDocument/2006/relationships/image" Target="media/image96.png"/><Relationship Id="rId57" Type="http://schemas.openxmlformats.org/officeDocument/2006/relationships/image" Target="media/image95.png"/><Relationship Id="rId56" Type="http://schemas.openxmlformats.org/officeDocument/2006/relationships/image" Target="media/image94.jpeg"/><Relationship Id="rId55" Type="http://schemas.openxmlformats.org/officeDocument/2006/relationships/image" Target="media/image93.png"/><Relationship Id="rId54" Type="http://schemas.openxmlformats.org/officeDocument/2006/relationships/image" Target="media/image92.jpeg"/><Relationship Id="rId53" Type="http://schemas.openxmlformats.org/officeDocument/2006/relationships/image" Target="media/image91.jpeg"/><Relationship Id="rId52" Type="http://schemas.openxmlformats.org/officeDocument/2006/relationships/image" Target="media/image90.jpeg"/><Relationship Id="rId51" Type="http://schemas.openxmlformats.org/officeDocument/2006/relationships/image" Target="media/image89.jpeg"/><Relationship Id="rId50" Type="http://schemas.openxmlformats.org/officeDocument/2006/relationships/image" Target="media/image88.jpeg"/><Relationship Id="rId5" Type="http://schemas.openxmlformats.org/officeDocument/2006/relationships/image" Target="media/image43.png"/><Relationship Id="rId49" Type="http://schemas.openxmlformats.org/officeDocument/2006/relationships/image" Target="media/image87.jpeg"/><Relationship Id="rId48" Type="http://schemas.openxmlformats.org/officeDocument/2006/relationships/image" Target="media/image86.jpeg"/><Relationship Id="rId47" Type="http://schemas.openxmlformats.org/officeDocument/2006/relationships/image" Target="media/image85.png"/><Relationship Id="rId46" Type="http://schemas.openxmlformats.org/officeDocument/2006/relationships/image" Target="media/image84.png"/><Relationship Id="rId45" Type="http://schemas.openxmlformats.org/officeDocument/2006/relationships/image" Target="media/image83.png"/><Relationship Id="rId44" Type="http://schemas.openxmlformats.org/officeDocument/2006/relationships/image" Target="media/image82.png"/><Relationship Id="rId43" Type="http://schemas.openxmlformats.org/officeDocument/2006/relationships/image" Target="media/image81.png"/><Relationship Id="rId42" Type="http://schemas.openxmlformats.org/officeDocument/2006/relationships/image" Target="media/image80.png"/><Relationship Id="rId41" Type="http://schemas.openxmlformats.org/officeDocument/2006/relationships/image" Target="media/image79.png"/><Relationship Id="rId40" Type="http://schemas.openxmlformats.org/officeDocument/2006/relationships/image" Target="media/image78.png"/><Relationship Id="rId4" Type="http://schemas.openxmlformats.org/officeDocument/2006/relationships/image" Target="media/image42.png"/><Relationship Id="rId39" Type="http://schemas.openxmlformats.org/officeDocument/2006/relationships/image" Target="media/image77.png"/><Relationship Id="rId38" Type="http://schemas.openxmlformats.org/officeDocument/2006/relationships/image" Target="media/image76.jpeg"/><Relationship Id="rId37" Type="http://schemas.openxmlformats.org/officeDocument/2006/relationships/image" Target="media/image75.png"/><Relationship Id="rId36" Type="http://schemas.openxmlformats.org/officeDocument/2006/relationships/image" Target="media/image74.jpeg"/><Relationship Id="rId35" Type="http://schemas.openxmlformats.org/officeDocument/2006/relationships/image" Target="media/image73.jpeg"/><Relationship Id="rId34" Type="http://schemas.openxmlformats.org/officeDocument/2006/relationships/image" Target="media/image72.jpeg"/><Relationship Id="rId33" Type="http://schemas.openxmlformats.org/officeDocument/2006/relationships/image" Target="media/image71.jpeg"/><Relationship Id="rId32" Type="http://schemas.openxmlformats.org/officeDocument/2006/relationships/image" Target="media/image70.png"/><Relationship Id="rId31" Type="http://schemas.openxmlformats.org/officeDocument/2006/relationships/image" Target="media/image69.png"/><Relationship Id="rId30" Type="http://schemas.openxmlformats.org/officeDocument/2006/relationships/image" Target="media/image68.png"/><Relationship Id="rId3" Type="http://schemas.openxmlformats.org/officeDocument/2006/relationships/image" Target="media/image41.png"/><Relationship Id="rId29" Type="http://schemas.openxmlformats.org/officeDocument/2006/relationships/image" Target="media/image67.png"/><Relationship Id="rId28" Type="http://schemas.openxmlformats.org/officeDocument/2006/relationships/image" Target="media/image66.png"/><Relationship Id="rId27" Type="http://schemas.openxmlformats.org/officeDocument/2006/relationships/image" Target="media/image65.jpeg"/><Relationship Id="rId26" Type="http://schemas.openxmlformats.org/officeDocument/2006/relationships/image" Target="media/image64.png"/><Relationship Id="rId25" Type="http://schemas.openxmlformats.org/officeDocument/2006/relationships/image" Target="media/image63.jpeg"/><Relationship Id="rId24" Type="http://schemas.openxmlformats.org/officeDocument/2006/relationships/image" Target="media/image62.png"/><Relationship Id="rId23" Type="http://schemas.openxmlformats.org/officeDocument/2006/relationships/image" Target="media/image61.png"/><Relationship Id="rId22" Type="http://schemas.openxmlformats.org/officeDocument/2006/relationships/image" Target="media/image60.png"/><Relationship Id="rId21" Type="http://schemas.openxmlformats.org/officeDocument/2006/relationships/image" Target="media/image59.jpeg"/><Relationship Id="rId20" Type="http://schemas.openxmlformats.org/officeDocument/2006/relationships/image" Target="media/image58.png"/><Relationship Id="rId2" Type="http://schemas.openxmlformats.org/officeDocument/2006/relationships/image" Target="media/image40.png"/><Relationship Id="rId19" Type="http://schemas.openxmlformats.org/officeDocument/2006/relationships/image" Target="media/image57.jpeg"/><Relationship Id="rId18" Type="http://schemas.openxmlformats.org/officeDocument/2006/relationships/image" Target="media/image56.jpeg"/><Relationship Id="rId17" Type="http://schemas.openxmlformats.org/officeDocument/2006/relationships/image" Target="media/image55.jpeg"/><Relationship Id="rId16" Type="http://schemas.openxmlformats.org/officeDocument/2006/relationships/image" Target="media/image54.jpeg"/><Relationship Id="rId15" Type="http://schemas.openxmlformats.org/officeDocument/2006/relationships/image" Target="media/image53.png"/><Relationship Id="rId14" Type="http://schemas.openxmlformats.org/officeDocument/2006/relationships/image" Target="media/image52.png"/><Relationship Id="rId13" Type="http://schemas.openxmlformats.org/officeDocument/2006/relationships/image" Target="media/image51.png"/><Relationship Id="rId12" Type="http://schemas.openxmlformats.org/officeDocument/2006/relationships/image" Target="media/image50.png"/><Relationship Id="rId11" Type="http://schemas.openxmlformats.org/officeDocument/2006/relationships/image" Target="media/image49.png"/><Relationship Id="rId101" Type="http://schemas.openxmlformats.org/officeDocument/2006/relationships/image" Target="media/image139.png"/><Relationship Id="rId100" Type="http://schemas.openxmlformats.org/officeDocument/2006/relationships/image" Target="media/image138.png"/><Relationship Id="rId10" Type="http://schemas.openxmlformats.org/officeDocument/2006/relationships/image" Target="media/image48.png"/><Relationship Id="rId1" Type="http://schemas.openxmlformats.org/officeDocument/2006/relationships/image" Target="media/image39.png"/></Relationships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tyles" Target="styles.xml"/><Relationship Id="rId16" Type="http://www.wps.cn/officeDocument/2020/cellImage" Target="cellimag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9" Type="http://schemas.openxmlformats.org/officeDocument/2006/relationships/image" Target="../media/image11.png"/><Relationship Id="rId8" Type="http://schemas.openxmlformats.org/officeDocument/2006/relationships/image" Target="../media/image10.png"/><Relationship Id="rId7" Type="http://schemas.openxmlformats.org/officeDocument/2006/relationships/image" Target="../media/image9.png"/><Relationship Id="rId6" Type="http://schemas.openxmlformats.org/officeDocument/2006/relationships/image" Target="../media/image8.png"/><Relationship Id="rId5" Type="http://schemas.openxmlformats.org/officeDocument/2006/relationships/image" Target="../media/image7.png"/><Relationship Id="rId4" Type="http://schemas.openxmlformats.org/officeDocument/2006/relationships/image" Target="../media/image6.png"/><Relationship Id="rId3" Type="http://schemas.openxmlformats.org/officeDocument/2006/relationships/image" Target="../media/image5.png"/><Relationship Id="rId21" Type="http://schemas.openxmlformats.org/officeDocument/2006/relationships/image" Target="../media/image23.png"/><Relationship Id="rId20" Type="http://schemas.openxmlformats.org/officeDocument/2006/relationships/image" Target="../media/image22.png"/><Relationship Id="rId2" Type="http://schemas.openxmlformats.org/officeDocument/2006/relationships/image" Target="../media/image4.png"/><Relationship Id="rId19" Type="http://schemas.openxmlformats.org/officeDocument/2006/relationships/image" Target="../media/image21.png"/><Relationship Id="rId18" Type="http://schemas.openxmlformats.org/officeDocument/2006/relationships/image" Target="../media/image20.png"/><Relationship Id="rId17" Type="http://schemas.openxmlformats.org/officeDocument/2006/relationships/image" Target="../media/image19.png"/><Relationship Id="rId16" Type="http://schemas.openxmlformats.org/officeDocument/2006/relationships/image" Target="../media/image18.png"/><Relationship Id="rId15" Type="http://schemas.openxmlformats.org/officeDocument/2006/relationships/image" Target="../media/image17.png"/><Relationship Id="rId14" Type="http://schemas.openxmlformats.org/officeDocument/2006/relationships/image" Target="../media/image16.png"/><Relationship Id="rId13" Type="http://schemas.openxmlformats.org/officeDocument/2006/relationships/image" Target="../media/image15.png"/><Relationship Id="rId12" Type="http://schemas.openxmlformats.org/officeDocument/2006/relationships/image" Target="../media/image14.png"/><Relationship Id="rId11" Type="http://schemas.openxmlformats.org/officeDocument/2006/relationships/image" Target="../media/image13.png"/><Relationship Id="rId10" Type="http://schemas.openxmlformats.org/officeDocument/2006/relationships/image" Target="../media/image12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31.jpeg"/><Relationship Id="rId7" Type="http://schemas.openxmlformats.org/officeDocument/2006/relationships/image" Target="../media/image30.jpeg"/><Relationship Id="rId6" Type="http://schemas.openxmlformats.org/officeDocument/2006/relationships/image" Target="../media/image29.jpeg"/><Relationship Id="rId5" Type="http://schemas.openxmlformats.org/officeDocument/2006/relationships/image" Target="../media/image28.jpeg"/><Relationship Id="rId4" Type="http://schemas.openxmlformats.org/officeDocument/2006/relationships/image" Target="../media/image27.jpeg"/><Relationship Id="rId3" Type="http://schemas.openxmlformats.org/officeDocument/2006/relationships/image" Target="../media/image26.jpeg"/><Relationship Id="rId2" Type="http://schemas.openxmlformats.org/officeDocument/2006/relationships/image" Target="../media/image25.jpeg"/><Relationship Id="rId1" Type="http://schemas.openxmlformats.org/officeDocument/2006/relationships/image" Target="../media/image24.jpeg"/></Relationships>
</file>

<file path=xl/drawings/_rels/drawing5.xml.rels><?xml version="1.0" encoding="UTF-8" standalone="yes"?>
<Relationships xmlns="http://schemas.openxmlformats.org/package/2006/relationships"><Relationship Id="rId7" Type="http://schemas.openxmlformats.org/officeDocument/2006/relationships/image" Target="../media/image38.jpeg"/><Relationship Id="rId6" Type="http://schemas.openxmlformats.org/officeDocument/2006/relationships/image" Target="../media/image37.jpeg"/><Relationship Id="rId5" Type="http://schemas.openxmlformats.org/officeDocument/2006/relationships/image" Target="../media/image36.jpeg"/><Relationship Id="rId4" Type="http://schemas.openxmlformats.org/officeDocument/2006/relationships/image" Target="../media/image35.jpeg"/><Relationship Id="rId3" Type="http://schemas.openxmlformats.org/officeDocument/2006/relationships/image" Target="../media/image34.jpeg"/><Relationship Id="rId2" Type="http://schemas.openxmlformats.org/officeDocument/2006/relationships/image" Target="../media/image33.jpeg"/><Relationship Id="rId1" Type="http://schemas.openxmlformats.org/officeDocument/2006/relationships/image" Target="../media/image32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46990</xdr:colOff>
      <xdr:row>3</xdr:row>
      <xdr:rowOff>184150</xdr:rowOff>
    </xdr:from>
    <xdr:to>
      <xdr:col>10</xdr:col>
      <xdr:colOff>345440</xdr:colOff>
      <xdr:row>6</xdr:row>
      <xdr:rowOff>684530</xdr:rowOff>
    </xdr:to>
    <xdr:pic>
      <xdr:nvPicPr>
        <xdr:cNvPr id="10" name="图片 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330440" y="1377950"/>
          <a:ext cx="3816350" cy="301498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35560</xdr:colOff>
      <xdr:row>4</xdr:row>
      <xdr:rowOff>23495</xdr:rowOff>
    </xdr:from>
    <xdr:to>
      <xdr:col>10</xdr:col>
      <xdr:colOff>241935</xdr:colOff>
      <xdr:row>5</xdr:row>
      <xdr:rowOff>642620</xdr:rowOff>
    </xdr:to>
    <xdr:pic>
      <xdr:nvPicPr>
        <xdr:cNvPr id="7" name="图片 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820025" y="1185545"/>
          <a:ext cx="3724275" cy="18764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57785</xdr:colOff>
      <xdr:row>2</xdr:row>
      <xdr:rowOff>352425</xdr:rowOff>
    </xdr:from>
    <xdr:to>
      <xdr:col>2</xdr:col>
      <xdr:colOff>1343660</xdr:colOff>
      <xdr:row>2</xdr:row>
      <xdr:rowOff>789940</xdr:rowOff>
    </xdr:to>
    <xdr:pic>
      <xdr:nvPicPr>
        <xdr:cNvPr id="2" name="图片 21" descr="积木渲染.353"/>
        <xdr:cNvPicPr>
          <a:picLocks noChangeAspect="1"/>
        </xdr:cNvPicPr>
      </xdr:nvPicPr>
      <xdr:blipFill>
        <a:blip r:embed="rId1"/>
        <a:srcRect l="16011" t="38216" r="20290" b="14783"/>
        <a:stretch>
          <a:fillRect/>
        </a:stretch>
      </xdr:blipFill>
      <xdr:spPr>
        <a:xfrm>
          <a:off x="1429385" y="1206500"/>
          <a:ext cx="1285875" cy="437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154940</xdr:colOff>
      <xdr:row>2</xdr:row>
      <xdr:rowOff>1323340</xdr:rowOff>
    </xdr:from>
    <xdr:to>
      <xdr:col>3</xdr:col>
      <xdr:colOff>1270</xdr:colOff>
      <xdr:row>4</xdr:row>
      <xdr:rowOff>332105</xdr:rowOff>
    </xdr:to>
    <xdr:pic>
      <xdr:nvPicPr>
        <xdr:cNvPr id="3" name="图片 22" descr="积木渲染.356"/>
        <xdr:cNvPicPr>
          <a:picLocks noChangeAspect="1"/>
        </xdr:cNvPicPr>
      </xdr:nvPicPr>
      <xdr:blipFill>
        <a:blip r:embed="rId2"/>
        <a:srcRect l="28882" t="26944" r="27936" b="17113"/>
        <a:stretch>
          <a:fillRect/>
        </a:stretch>
      </xdr:blipFill>
      <xdr:spPr>
        <a:xfrm>
          <a:off x="1526540" y="2177415"/>
          <a:ext cx="1360805" cy="818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124460</xdr:colOff>
      <xdr:row>5</xdr:row>
      <xdr:rowOff>46355</xdr:rowOff>
    </xdr:from>
    <xdr:to>
      <xdr:col>2</xdr:col>
      <xdr:colOff>1476375</xdr:colOff>
      <xdr:row>5</xdr:row>
      <xdr:rowOff>798830</xdr:rowOff>
    </xdr:to>
    <xdr:pic>
      <xdr:nvPicPr>
        <xdr:cNvPr id="4" name="图片 23" descr="积木渲染.355"/>
        <xdr:cNvPicPr>
          <a:picLocks noChangeAspect="1"/>
        </xdr:cNvPicPr>
      </xdr:nvPicPr>
      <xdr:blipFill>
        <a:blip r:embed="rId3"/>
        <a:srcRect l="27557" t="29601" r="30493" b="19624"/>
        <a:stretch>
          <a:fillRect/>
        </a:stretch>
      </xdr:blipFill>
      <xdr:spPr>
        <a:xfrm>
          <a:off x="1496060" y="3072130"/>
          <a:ext cx="1351915" cy="752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57150</xdr:colOff>
      <xdr:row>5</xdr:row>
      <xdr:rowOff>999490</xdr:rowOff>
    </xdr:from>
    <xdr:to>
      <xdr:col>2</xdr:col>
      <xdr:colOff>1380490</xdr:colOff>
      <xdr:row>5</xdr:row>
      <xdr:rowOff>1724660</xdr:rowOff>
    </xdr:to>
    <xdr:pic>
      <xdr:nvPicPr>
        <xdr:cNvPr id="5" name="图片 24" descr="积木渲染.354"/>
        <xdr:cNvPicPr>
          <a:picLocks noChangeAspect="1"/>
        </xdr:cNvPicPr>
      </xdr:nvPicPr>
      <xdr:blipFill>
        <a:blip r:embed="rId4"/>
        <a:srcRect l="23674" t="39262" r="37784" b="15102"/>
        <a:stretch>
          <a:fillRect/>
        </a:stretch>
      </xdr:blipFill>
      <xdr:spPr>
        <a:xfrm>
          <a:off x="1428750" y="4025265"/>
          <a:ext cx="1323340" cy="725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57785</xdr:colOff>
      <xdr:row>8</xdr:row>
      <xdr:rowOff>84455</xdr:rowOff>
    </xdr:from>
    <xdr:to>
      <xdr:col>2</xdr:col>
      <xdr:colOff>1418590</xdr:colOff>
      <xdr:row>8</xdr:row>
      <xdr:rowOff>760730</xdr:rowOff>
    </xdr:to>
    <xdr:pic>
      <xdr:nvPicPr>
        <xdr:cNvPr id="6" name="图片 25" descr="积木渲染.358"/>
        <xdr:cNvPicPr>
          <a:picLocks noChangeAspect="1"/>
        </xdr:cNvPicPr>
      </xdr:nvPicPr>
      <xdr:blipFill>
        <a:blip r:embed="rId5"/>
        <a:srcRect l="21213" t="36591" r="36647" b="17775"/>
        <a:stretch>
          <a:fillRect/>
        </a:stretch>
      </xdr:blipFill>
      <xdr:spPr>
        <a:xfrm>
          <a:off x="1429385" y="5726430"/>
          <a:ext cx="1360805" cy="676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143510</xdr:colOff>
      <xdr:row>6</xdr:row>
      <xdr:rowOff>36830</xdr:rowOff>
    </xdr:from>
    <xdr:to>
      <xdr:col>2</xdr:col>
      <xdr:colOff>1487170</xdr:colOff>
      <xdr:row>7</xdr:row>
      <xdr:rowOff>323215</xdr:rowOff>
    </xdr:to>
    <xdr:pic>
      <xdr:nvPicPr>
        <xdr:cNvPr id="7" name="图片 26" descr="积木渲染.357"/>
        <xdr:cNvPicPr>
          <a:picLocks noChangeAspect="1"/>
        </xdr:cNvPicPr>
      </xdr:nvPicPr>
      <xdr:blipFill>
        <a:blip r:embed="rId6"/>
        <a:srcRect l="22823" t="32068" r="33522" b="22092"/>
        <a:stretch>
          <a:fillRect/>
        </a:stretch>
      </xdr:blipFill>
      <xdr:spPr>
        <a:xfrm>
          <a:off x="1515110" y="4954905"/>
          <a:ext cx="1343660" cy="6483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48260</xdr:colOff>
      <xdr:row>8</xdr:row>
      <xdr:rowOff>819150</xdr:rowOff>
    </xdr:from>
    <xdr:to>
      <xdr:col>2</xdr:col>
      <xdr:colOff>1382395</xdr:colOff>
      <xdr:row>8</xdr:row>
      <xdr:rowOff>1562100</xdr:rowOff>
    </xdr:to>
    <xdr:pic>
      <xdr:nvPicPr>
        <xdr:cNvPr id="8" name="图片 27" descr="积木渲染.359"/>
        <xdr:cNvPicPr>
          <a:picLocks noChangeAspect="1"/>
        </xdr:cNvPicPr>
      </xdr:nvPicPr>
      <xdr:blipFill>
        <a:blip r:embed="rId7"/>
        <a:srcRect l="31061" t="33937" r="29546" b="18346"/>
        <a:stretch>
          <a:fillRect/>
        </a:stretch>
      </xdr:blipFill>
      <xdr:spPr>
        <a:xfrm>
          <a:off x="1419860" y="6461125"/>
          <a:ext cx="1334135" cy="742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133985</xdr:colOff>
      <xdr:row>14</xdr:row>
      <xdr:rowOff>658495</xdr:rowOff>
    </xdr:from>
    <xdr:to>
      <xdr:col>2</xdr:col>
      <xdr:colOff>1437005</xdr:colOff>
      <xdr:row>14</xdr:row>
      <xdr:rowOff>1352550</xdr:rowOff>
    </xdr:to>
    <xdr:pic>
      <xdr:nvPicPr>
        <xdr:cNvPr id="9" name="图片 32" descr="积木渲染.365"/>
        <xdr:cNvPicPr>
          <a:picLocks noChangeAspect="1"/>
        </xdr:cNvPicPr>
      </xdr:nvPicPr>
      <xdr:blipFill>
        <a:blip r:embed="rId8"/>
        <a:srcRect l="25757" t="27560" r="23958" b="14644"/>
        <a:stretch>
          <a:fillRect/>
        </a:stretch>
      </xdr:blipFill>
      <xdr:spPr>
        <a:xfrm>
          <a:off x="1505585" y="15298420"/>
          <a:ext cx="1303020" cy="6940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95250</xdr:colOff>
      <xdr:row>16</xdr:row>
      <xdr:rowOff>74930</xdr:rowOff>
    </xdr:from>
    <xdr:to>
      <xdr:col>2</xdr:col>
      <xdr:colOff>1400175</xdr:colOff>
      <xdr:row>17</xdr:row>
      <xdr:rowOff>400050</xdr:rowOff>
    </xdr:to>
    <xdr:pic>
      <xdr:nvPicPr>
        <xdr:cNvPr id="10" name="图片 36" descr="积木渲染.368"/>
        <xdr:cNvPicPr>
          <a:picLocks noChangeAspect="1"/>
        </xdr:cNvPicPr>
      </xdr:nvPicPr>
      <xdr:blipFill>
        <a:blip r:embed="rId9"/>
        <a:srcRect l="29262" t="31911" r="23201" b="13739"/>
        <a:stretch>
          <a:fillRect/>
        </a:stretch>
      </xdr:blipFill>
      <xdr:spPr>
        <a:xfrm>
          <a:off x="1466850" y="17572355"/>
          <a:ext cx="1304925" cy="687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285750</xdr:colOff>
      <xdr:row>18</xdr:row>
      <xdr:rowOff>316230</xdr:rowOff>
    </xdr:from>
    <xdr:to>
      <xdr:col>2</xdr:col>
      <xdr:colOff>1353185</xdr:colOff>
      <xdr:row>18</xdr:row>
      <xdr:rowOff>1184910</xdr:rowOff>
    </xdr:to>
    <xdr:pic>
      <xdr:nvPicPr>
        <xdr:cNvPr id="11" name="图片 37" descr="积木渲染.370"/>
        <xdr:cNvPicPr>
          <a:picLocks noChangeAspect="1"/>
        </xdr:cNvPicPr>
      </xdr:nvPicPr>
      <xdr:blipFill>
        <a:blip r:embed="rId10"/>
        <a:srcRect l="26515" t="37279" r="49052" b="19470"/>
        <a:stretch>
          <a:fillRect/>
        </a:stretch>
      </xdr:blipFill>
      <xdr:spPr>
        <a:xfrm>
          <a:off x="1657350" y="19547205"/>
          <a:ext cx="1067435" cy="8686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104775</xdr:colOff>
      <xdr:row>13</xdr:row>
      <xdr:rowOff>208915</xdr:rowOff>
    </xdr:from>
    <xdr:to>
      <xdr:col>2</xdr:col>
      <xdr:colOff>1437640</xdr:colOff>
      <xdr:row>14</xdr:row>
      <xdr:rowOff>534035</xdr:rowOff>
    </xdr:to>
    <xdr:pic>
      <xdr:nvPicPr>
        <xdr:cNvPr id="12" name="图片 40" descr="积木渲染.373"/>
        <xdr:cNvPicPr>
          <a:picLocks noChangeAspect="1"/>
        </xdr:cNvPicPr>
      </xdr:nvPicPr>
      <xdr:blipFill>
        <a:blip r:embed="rId11"/>
        <a:srcRect l="26137" t="28780" r="26894" b="19008"/>
        <a:stretch>
          <a:fillRect/>
        </a:stretch>
      </xdr:blipFill>
      <xdr:spPr>
        <a:xfrm>
          <a:off x="1476375" y="14486890"/>
          <a:ext cx="1332865" cy="687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267970</xdr:colOff>
      <xdr:row>20</xdr:row>
      <xdr:rowOff>286385</xdr:rowOff>
    </xdr:from>
    <xdr:to>
      <xdr:col>2</xdr:col>
      <xdr:colOff>1143635</xdr:colOff>
      <xdr:row>20</xdr:row>
      <xdr:rowOff>1191895</xdr:rowOff>
    </xdr:to>
    <xdr:pic>
      <xdr:nvPicPr>
        <xdr:cNvPr id="13" name="图片 1" descr="��ľ��Ⱦ.55"/>
        <xdr:cNvPicPr>
          <a:picLocks noChangeAspect="1"/>
        </xdr:cNvPicPr>
      </xdr:nvPicPr>
      <xdr:blipFill>
        <a:blip r:embed="rId12"/>
        <a:srcRect l="48576" t="43356" r="39630" b="30069"/>
        <a:stretch>
          <a:fillRect/>
        </a:stretch>
      </xdr:blipFill>
      <xdr:spPr>
        <a:xfrm>
          <a:off x="1639570" y="22527260"/>
          <a:ext cx="875665" cy="905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76200</xdr:colOff>
      <xdr:row>21</xdr:row>
      <xdr:rowOff>200025</xdr:rowOff>
    </xdr:from>
    <xdr:to>
      <xdr:col>2</xdr:col>
      <xdr:colOff>989330</xdr:colOff>
      <xdr:row>21</xdr:row>
      <xdr:rowOff>466725</xdr:rowOff>
    </xdr:to>
    <xdr:pic>
      <xdr:nvPicPr>
        <xdr:cNvPr id="14" name="图片 2" descr="��ľ��Ⱦ.55"/>
        <xdr:cNvPicPr>
          <a:picLocks noChangeAspect="1"/>
        </xdr:cNvPicPr>
      </xdr:nvPicPr>
      <xdr:blipFill>
        <a:blip r:embed="rId13"/>
        <a:srcRect l="8485" t="63310" r="57085" b="32321"/>
        <a:stretch>
          <a:fillRect/>
        </a:stretch>
      </xdr:blipFill>
      <xdr:spPr>
        <a:xfrm>
          <a:off x="1447800" y="24041100"/>
          <a:ext cx="913130" cy="266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38735</xdr:colOff>
      <xdr:row>11</xdr:row>
      <xdr:rowOff>533400</xdr:rowOff>
    </xdr:from>
    <xdr:to>
      <xdr:col>2</xdr:col>
      <xdr:colOff>1382395</xdr:colOff>
      <xdr:row>11</xdr:row>
      <xdr:rowOff>915035</xdr:rowOff>
    </xdr:to>
    <xdr:pic>
      <xdr:nvPicPr>
        <xdr:cNvPr id="15" name="图片 6" descr="��ľ��Ⱦ.50"/>
        <xdr:cNvPicPr>
          <a:picLocks noChangeAspect="1"/>
        </xdr:cNvPicPr>
      </xdr:nvPicPr>
      <xdr:blipFill>
        <a:blip r:embed="rId14"/>
        <a:srcRect l="8284" t="30794" r="9821" b="20584"/>
        <a:stretch>
          <a:fillRect/>
        </a:stretch>
      </xdr:blipFill>
      <xdr:spPr>
        <a:xfrm>
          <a:off x="1410335" y="11179175"/>
          <a:ext cx="134366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95250</xdr:colOff>
      <xdr:row>10</xdr:row>
      <xdr:rowOff>409575</xdr:rowOff>
    </xdr:from>
    <xdr:to>
      <xdr:col>2</xdr:col>
      <xdr:colOff>1457325</xdr:colOff>
      <xdr:row>10</xdr:row>
      <xdr:rowOff>905510</xdr:rowOff>
    </xdr:to>
    <xdr:pic>
      <xdr:nvPicPr>
        <xdr:cNvPr id="16" name="图片 7" descr="��ľ��Ⱦ.49"/>
        <xdr:cNvPicPr>
          <a:picLocks noChangeAspect="1"/>
        </xdr:cNvPicPr>
      </xdr:nvPicPr>
      <xdr:blipFill>
        <a:blip r:embed="rId15"/>
        <a:srcRect l="31494" t="37090" r="24316" b="27940"/>
        <a:stretch>
          <a:fillRect/>
        </a:stretch>
      </xdr:blipFill>
      <xdr:spPr>
        <a:xfrm>
          <a:off x="1466850" y="9620250"/>
          <a:ext cx="1362075" cy="495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47625</xdr:colOff>
      <xdr:row>9</xdr:row>
      <xdr:rowOff>447675</xdr:rowOff>
    </xdr:from>
    <xdr:to>
      <xdr:col>2</xdr:col>
      <xdr:colOff>1332230</xdr:colOff>
      <xdr:row>9</xdr:row>
      <xdr:rowOff>999490</xdr:rowOff>
    </xdr:to>
    <xdr:pic>
      <xdr:nvPicPr>
        <xdr:cNvPr id="17" name="图片 10" descr="��ľ��Ⱦ.59"/>
        <xdr:cNvPicPr>
          <a:picLocks noChangeAspect="1"/>
        </xdr:cNvPicPr>
      </xdr:nvPicPr>
      <xdr:blipFill>
        <a:blip r:embed="rId16"/>
        <a:srcRect l="21240" t="19632" r="7959" b="15105"/>
        <a:stretch>
          <a:fillRect/>
        </a:stretch>
      </xdr:blipFill>
      <xdr:spPr>
        <a:xfrm>
          <a:off x="1419225" y="8172450"/>
          <a:ext cx="1284605" cy="551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142240</xdr:colOff>
      <xdr:row>12</xdr:row>
      <xdr:rowOff>466090</xdr:rowOff>
    </xdr:from>
    <xdr:to>
      <xdr:col>2</xdr:col>
      <xdr:colOff>1324610</xdr:colOff>
      <xdr:row>12</xdr:row>
      <xdr:rowOff>1191260</xdr:rowOff>
    </xdr:to>
    <xdr:pic>
      <xdr:nvPicPr>
        <xdr:cNvPr id="18" name="图片 11" descr="��ľ��Ⱦ.58"/>
        <xdr:cNvPicPr>
          <a:picLocks noChangeAspect="1"/>
        </xdr:cNvPicPr>
      </xdr:nvPicPr>
      <xdr:blipFill>
        <a:blip r:embed="rId17"/>
        <a:srcRect l="34424" t="18040" r="24316" b="27309"/>
        <a:stretch>
          <a:fillRect/>
        </a:stretch>
      </xdr:blipFill>
      <xdr:spPr>
        <a:xfrm>
          <a:off x="1513840" y="12775565"/>
          <a:ext cx="1182370" cy="725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228600</xdr:colOff>
      <xdr:row>15</xdr:row>
      <xdr:rowOff>142240</xdr:rowOff>
    </xdr:from>
    <xdr:to>
      <xdr:col>2</xdr:col>
      <xdr:colOff>1200785</xdr:colOff>
      <xdr:row>15</xdr:row>
      <xdr:rowOff>846455</xdr:rowOff>
    </xdr:to>
    <xdr:pic>
      <xdr:nvPicPr>
        <xdr:cNvPr id="19" name="图片 12" descr="��ľ��Ⱦ.57"/>
        <xdr:cNvPicPr>
          <a:picLocks noChangeAspect="1"/>
        </xdr:cNvPicPr>
      </xdr:nvPicPr>
      <xdr:blipFill>
        <a:blip r:embed="rId18"/>
        <a:srcRect l="35400" t="27591" r="31885" b="20941"/>
        <a:stretch>
          <a:fillRect/>
        </a:stretch>
      </xdr:blipFill>
      <xdr:spPr>
        <a:xfrm>
          <a:off x="1600200" y="16420465"/>
          <a:ext cx="972185" cy="704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23495</xdr:colOff>
      <xdr:row>22</xdr:row>
      <xdr:rowOff>200025</xdr:rowOff>
    </xdr:from>
    <xdr:to>
      <xdr:col>2</xdr:col>
      <xdr:colOff>1423035</xdr:colOff>
      <xdr:row>22</xdr:row>
      <xdr:rowOff>467360</xdr:rowOff>
    </xdr:to>
    <xdr:pic>
      <xdr:nvPicPr>
        <xdr:cNvPr id="20" name="图片 13" descr="��ľ��Ⱦ.60"/>
        <xdr:cNvPicPr>
          <a:picLocks noChangeAspect="1"/>
        </xdr:cNvPicPr>
      </xdr:nvPicPr>
      <xdr:blipFill>
        <a:blip r:embed="rId19"/>
        <a:srcRect l="19426" t="57288" r="1785" b="35947"/>
        <a:stretch>
          <a:fillRect/>
        </a:stretch>
      </xdr:blipFill>
      <xdr:spPr>
        <a:xfrm>
          <a:off x="1395095" y="25679400"/>
          <a:ext cx="1399540" cy="2673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2</xdr:col>
      <xdr:colOff>199390</xdr:colOff>
      <xdr:row>17</xdr:row>
      <xdr:rowOff>582295</xdr:rowOff>
    </xdr:from>
    <xdr:to>
      <xdr:col>2</xdr:col>
      <xdr:colOff>1227455</xdr:colOff>
      <xdr:row>18</xdr:row>
      <xdr:rowOff>9525</xdr:rowOff>
    </xdr:to>
    <xdr:grpSp>
      <xdr:nvGrpSpPr>
        <xdr:cNvPr id="21" name="组合 4"/>
        <xdr:cNvGrpSpPr/>
      </xdr:nvGrpSpPr>
      <xdr:grpSpPr>
        <a:xfrm>
          <a:off x="1570990" y="18441670"/>
          <a:ext cx="1028065" cy="798830"/>
          <a:chOff x="11623" y="18668"/>
          <a:chExt cx="4602" cy="3021"/>
        </a:xfrm>
      </xdr:grpSpPr>
      <xdr:pic>
        <xdr:nvPicPr>
          <xdr:cNvPr id="22" name="图片 4" descr="��ľ��Ⱦ.56"/>
          <xdr:cNvPicPr>
            <a:picLocks noChangeAspect="1"/>
          </xdr:cNvPicPr>
        </xdr:nvPicPr>
        <xdr:blipFill>
          <a:blip r:embed="rId20"/>
          <a:srcRect l="19353" t="2048" r="20679" b="13538"/>
          <a:stretch>
            <a:fillRect/>
          </a:stretch>
        </xdr:blipFill>
        <xdr:spPr>
          <a:xfrm>
            <a:off x="11623" y="18668"/>
            <a:ext cx="4602" cy="3021"/>
          </a:xfrm>
          <a:prstGeom prst="rect">
            <a:avLst/>
          </a:prstGeom>
          <a:noFill/>
          <a:ln w="9525">
            <a:noFill/>
          </a:ln>
        </xdr:spPr>
      </xdr:pic>
      <xdr:sp>
        <xdr:nvSpPr>
          <xdr:cNvPr id="23" name="任意多边形 3"/>
          <xdr:cNvSpPr/>
        </xdr:nvSpPr>
        <xdr:spPr>
          <a:xfrm>
            <a:off x="13157" y="20035"/>
            <a:ext cx="2173" cy="755"/>
          </a:xfrm>
          <a:custGeom>
            <a:avLst/>
            <a:gdLst>
              <a:gd name="connsiteX0" fmla="*/ 0 w 756"/>
              <a:gd name="connsiteY0" fmla="*/ 0 h 305"/>
              <a:gd name="connsiteX1" fmla="*/ 647 w 756"/>
              <a:gd name="connsiteY1" fmla="*/ 12 h 305"/>
              <a:gd name="connsiteX2" fmla="*/ 756 w 756"/>
              <a:gd name="connsiteY2" fmla="*/ 305 h 305"/>
              <a:gd name="connsiteX3" fmla="*/ 0 w 756"/>
              <a:gd name="connsiteY3" fmla="*/ 305 h 305"/>
              <a:gd name="connsiteX4" fmla="*/ 0 w 756"/>
              <a:gd name="connsiteY4" fmla="*/ 0 h 305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</a:cxnLst>
            <a:rect l="l" t="t" r="r" b="b"/>
            <a:pathLst>
              <a:path w="756" h="305">
                <a:moveTo>
                  <a:pt x="0" y="0"/>
                </a:moveTo>
                <a:lnTo>
                  <a:pt x="647" y="12"/>
                </a:lnTo>
                <a:lnTo>
                  <a:pt x="756" y="305"/>
                </a:lnTo>
                <a:lnTo>
                  <a:pt x="0" y="305"/>
                </a:lnTo>
                <a:lnTo>
                  <a:pt x="0" y="0"/>
                </a:lnTo>
                <a:close/>
              </a:path>
            </a:pathLst>
          </a:custGeom>
          <a:solidFill>
            <a:srgbClr val="A3081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wrap="square" rtlCol="0" anchor="t"/>
          <a:lstStyle>
            <a:defPPr>
              <a:defRPr lang="zh-CN">
                <a:solidFill>
                  <a:schemeClr val="lt1"/>
                </a:solidFill>
              </a:defRPr>
            </a:defPPr>
            <a:lvl1pPr marL="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zh-CN" altLang="en-US"/>
          </a:p>
        </xdr:txBody>
      </xdr:sp>
    </xdr:grpSp>
    <xdr:clientData/>
  </xdr:twoCellAnchor>
  <xdr:twoCellAnchor editAs="oneCell">
    <xdr:from>
      <xdr:col>2</xdr:col>
      <xdr:colOff>198755</xdr:colOff>
      <xdr:row>19</xdr:row>
      <xdr:rowOff>581025</xdr:rowOff>
    </xdr:from>
    <xdr:to>
      <xdr:col>2</xdr:col>
      <xdr:colOff>1446530</xdr:colOff>
      <xdr:row>19</xdr:row>
      <xdr:rowOff>1022350</xdr:rowOff>
    </xdr:to>
    <xdr:pic>
      <xdr:nvPicPr>
        <xdr:cNvPr id="24" name="图片 37" descr="积木渲染.370"/>
        <xdr:cNvPicPr>
          <a:picLocks noChangeAspect="1"/>
        </xdr:cNvPicPr>
      </xdr:nvPicPr>
      <xdr:blipFill>
        <a:blip r:embed="rId21"/>
        <a:srcRect l="26515" t="37279" r="49052" b="19470"/>
        <a:stretch>
          <a:fillRect/>
        </a:stretch>
      </xdr:blipFill>
      <xdr:spPr>
        <a:xfrm>
          <a:off x="1570355" y="21336000"/>
          <a:ext cx="1247775" cy="4413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369570</xdr:colOff>
      <xdr:row>9</xdr:row>
      <xdr:rowOff>514350</xdr:rowOff>
    </xdr:from>
    <xdr:to>
      <xdr:col>1</xdr:col>
      <xdr:colOff>2739390</xdr:colOff>
      <xdr:row>9</xdr:row>
      <xdr:rowOff>1012190</xdr:rowOff>
    </xdr:to>
    <xdr:pic>
      <xdr:nvPicPr>
        <xdr:cNvPr id="2" name="图片 1" descr="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5370" y="10598150"/>
          <a:ext cx="2369820" cy="497840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4</xdr:row>
      <xdr:rowOff>154940</xdr:rowOff>
    </xdr:from>
    <xdr:to>
      <xdr:col>1</xdr:col>
      <xdr:colOff>2319020</xdr:colOff>
      <xdr:row>4</xdr:row>
      <xdr:rowOff>933450</xdr:rowOff>
    </xdr:to>
    <xdr:pic>
      <xdr:nvPicPr>
        <xdr:cNvPr id="3" name="图片 2" descr="IMG_20200415_155249"/>
        <xdr:cNvPicPr>
          <a:picLocks noChangeAspect="1"/>
        </xdr:cNvPicPr>
      </xdr:nvPicPr>
      <xdr:blipFill>
        <a:blip r:embed="rId2"/>
        <a:srcRect l="8693" t="30141" r="19720" b="29865"/>
        <a:stretch>
          <a:fillRect/>
        </a:stretch>
      </xdr:blipFill>
      <xdr:spPr>
        <a:xfrm>
          <a:off x="1152525" y="3037840"/>
          <a:ext cx="1852295" cy="778510"/>
        </a:xfrm>
        <a:prstGeom prst="rect">
          <a:avLst/>
        </a:prstGeom>
      </xdr:spPr>
    </xdr:pic>
    <xdr:clientData/>
  </xdr:twoCellAnchor>
  <xdr:twoCellAnchor editAs="oneCell">
    <xdr:from>
      <xdr:col>1</xdr:col>
      <xdr:colOff>401320</xdr:colOff>
      <xdr:row>5</xdr:row>
      <xdr:rowOff>523875</xdr:rowOff>
    </xdr:from>
    <xdr:to>
      <xdr:col>1</xdr:col>
      <xdr:colOff>2642870</xdr:colOff>
      <xdr:row>5</xdr:row>
      <xdr:rowOff>925195</xdr:rowOff>
    </xdr:to>
    <xdr:pic>
      <xdr:nvPicPr>
        <xdr:cNvPr id="4" name="图片 3" descr="IMG_20200415_154948"/>
        <xdr:cNvPicPr>
          <a:picLocks noChangeAspect="1"/>
        </xdr:cNvPicPr>
      </xdr:nvPicPr>
      <xdr:blipFill>
        <a:blip r:embed="rId3"/>
        <a:srcRect l="2080" t="42783" r="1372" b="34249"/>
        <a:stretch>
          <a:fillRect/>
        </a:stretch>
      </xdr:blipFill>
      <xdr:spPr>
        <a:xfrm>
          <a:off x="1087120" y="4549775"/>
          <a:ext cx="2241550" cy="401320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430530</xdr:rowOff>
    </xdr:from>
    <xdr:to>
      <xdr:col>1</xdr:col>
      <xdr:colOff>2555875</xdr:colOff>
      <xdr:row>6</xdr:row>
      <xdr:rowOff>901700</xdr:rowOff>
    </xdr:to>
    <xdr:pic>
      <xdr:nvPicPr>
        <xdr:cNvPr id="5" name="图片 4" descr="IMG_20200415_155150"/>
        <xdr:cNvPicPr>
          <a:picLocks noChangeAspect="1"/>
        </xdr:cNvPicPr>
      </xdr:nvPicPr>
      <xdr:blipFill>
        <a:blip r:embed="rId4"/>
        <a:srcRect l="3823" t="34017" r="4034" b="36548"/>
        <a:stretch>
          <a:fillRect/>
        </a:stretch>
      </xdr:blipFill>
      <xdr:spPr>
        <a:xfrm>
          <a:off x="1276350" y="5980430"/>
          <a:ext cx="1965325" cy="47117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342900</xdr:rowOff>
    </xdr:from>
    <xdr:to>
      <xdr:col>1</xdr:col>
      <xdr:colOff>2698115</xdr:colOff>
      <xdr:row>7</xdr:row>
      <xdr:rowOff>882650</xdr:rowOff>
    </xdr:to>
    <xdr:pic>
      <xdr:nvPicPr>
        <xdr:cNvPr id="6" name="图片 5" descr="IMG_20200415_155054"/>
        <xdr:cNvPicPr>
          <a:picLocks noChangeAspect="1"/>
        </xdr:cNvPicPr>
      </xdr:nvPicPr>
      <xdr:blipFill>
        <a:blip r:embed="rId5"/>
        <a:srcRect l="378" t="32796" r="998" b="37993"/>
        <a:stretch>
          <a:fillRect/>
        </a:stretch>
      </xdr:blipFill>
      <xdr:spPr>
        <a:xfrm>
          <a:off x="990600" y="7264400"/>
          <a:ext cx="2393315" cy="539750"/>
        </a:xfrm>
        <a:prstGeom prst="rect">
          <a:avLst/>
        </a:prstGeom>
      </xdr:spPr>
    </xdr:pic>
    <xdr:clientData/>
  </xdr:twoCellAnchor>
  <xdr:twoCellAnchor editAs="oneCell">
    <xdr:from>
      <xdr:col>1</xdr:col>
      <xdr:colOff>318135</xdr:colOff>
      <xdr:row>8</xdr:row>
      <xdr:rowOff>447675</xdr:rowOff>
    </xdr:from>
    <xdr:to>
      <xdr:col>1</xdr:col>
      <xdr:colOff>2624455</xdr:colOff>
      <xdr:row>8</xdr:row>
      <xdr:rowOff>987425</xdr:rowOff>
    </xdr:to>
    <xdr:pic>
      <xdr:nvPicPr>
        <xdr:cNvPr id="7" name="图片 6" descr="IMG_20200415_154832"/>
        <xdr:cNvPicPr>
          <a:picLocks noChangeAspect="1"/>
        </xdr:cNvPicPr>
      </xdr:nvPicPr>
      <xdr:blipFill>
        <a:blip r:embed="rId6"/>
        <a:srcRect l="-3570" t="32674" r="6186" b="37238"/>
        <a:stretch>
          <a:fillRect/>
        </a:stretch>
      </xdr:blipFill>
      <xdr:spPr>
        <a:xfrm>
          <a:off x="1003935" y="8816975"/>
          <a:ext cx="2306320" cy="539750"/>
        </a:xfrm>
        <a:prstGeom prst="rect">
          <a:avLst/>
        </a:prstGeom>
      </xdr:spPr>
    </xdr:pic>
    <xdr:clientData/>
  </xdr:twoCellAnchor>
  <xdr:twoCellAnchor editAs="oneCell">
    <xdr:from>
      <xdr:col>1</xdr:col>
      <xdr:colOff>695325</xdr:colOff>
      <xdr:row>10</xdr:row>
      <xdr:rowOff>495935</xdr:rowOff>
    </xdr:from>
    <xdr:to>
      <xdr:col>1</xdr:col>
      <xdr:colOff>2512695</xdr:colOff>
      <xdr:row>10</xdr:row>
      <xdr:rowOff>1035685</xdr:rowOff>
    </xdr:to>
    <xdr:pic>
      <xdr:nvPicPr>
        <xdr:cNvPr id="8" name="图片 7" descr="IMG_20200415_154908"/>
        <xdr:cNvPicPr>
          <a:picLocks noChangeAspect="1"/>
        </xdr:cNvPicPr>
      </xdr:nvPicPr>
      <xdr:blipFill>
        <a:blip r:embed="rId7"/>
        <a:srcRect l="2230" t="34976" r="2198" b="28176"/>
        <a:stretch>
          <a:fillRect/>
        </a:stretch>
      </xdr:blipFill>
      <xdr:spPr>
        <a:xfrm>
          <a:off x="1381125" y="12167235"/>
          <a:ext cx="1817370" cy="539750"/>
        </a:xfrm>
        <a:prstGeom prst="rect">
          <a:avLst/>
        </a:prstGeom>
      </xdr:spPr>
    </xdr:pic>
    <xdr:clientData/>
  </xdr:twoCellAnchor>
  <xdr:twoCellAnchor editAs="oneCell">
    <xdr:from>
      <xdr:col>1</xdr:col>
      <xdr:colOff>828675</xdr:colOff>
      <xdr:row>3</xdr:row>
      <xdr:rowOff>419100</xdr:rowOff>
    </xdr:from>
    <xdr:to>
      <xdr:col>1</xdr:col>
      <xdr:colOff>2054860</xdr:colOff>
      <xdr:row>3</xdr:row>
      <xdr:rowOff>1176655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514475" y="1917700"/>
          <a:ext cx="1226185" cy="7575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235428</xdr:colOff>
      <xdr:row>3</xdr:row>
      <xdr:rowOff>113178</xdr:rowOff>
    </xdr:from>
    <xdr:to>
      <xdr:col>2</xdr:col>
      <xdr:colOff>1553688</xdr:colOff>
      <xdr:row>3</xdr:row>
      <xdr:rowOff>1381273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101850" y="3202305"/>
          <a:ext cx="1318260" cy="1268095"/>
        </a:xfrm>
        <a:prstGeom prst="rect">
          <a:avLst/>
        </a:prstGeom>
      </xdr:spPr>
    </xdr:pic>
    <xdr:clientData/>
  </xdr:twoCellAnchor>
  <xdr:twoCellAnchor editAs="oneCell">
    <xdr:from>
      <xdr:col>2</xdr:col>
      <xdr:colOff>121024</xdr:colOff>
      <xdr:row>4</xdr:row>
      <xdr:rowOff>104730</xdr:rowOff>
    </xdr:from>
    <xdr:to>
      <xdr:col>2</xdr:col>
      <xdr:colOff>1669789</xdr:colOff>
      <xdr:row>4</xdr:row>
      <xdr:rowOff>1149940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987550" y="4717415"/>
          <a:ext cx="1548765" cy="1045210"/>
        </a:xfrm>
        <a:prstGeom prst="rect">
          <a:avLst/>
        </a:prstGeom>
      </xdr:spPr>
    </xdr:pic>
    <xdr:clientData/>
  </xdr:twoCellAnchor>
  <xdr:twoCellAnchor editAs="oneCell">
    <xdr:from>
      <xdr:col>2</xdr:col>
      <xdr:colOff>121024</xdr:colOff>
      <xdr:row>5</xdr:row>
      <xdr:rowOff>141554</xdr:rowOff>
    </xdr:from>
    <xdr:to>
      <xdr:col>2</xdr:col>
      <xdr:colOff>1681219</xdr:colOff>
      <xdr:row>5</xdr:row>
      <xdr:rowOff>1254074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987550" y="6278245"/>
          <a:ext cx="1560195" cy="1112520"/>
        </a:xfrm>
        <a:prstGeom prst="rect">
          <a:avLst/>
        </a:prstGeom>
      </xdr:spPr>
    </xdr:pic>
    <xdr:clientData/>
  </xdr:twoCellAnchor>
  <xdr:twoCellAnchor editAs="oneCell">
    <xdr:from>
      <xdr:col>2</xdr:col>
      <xdr:colOff>121025</xdr:colOff>
      <xdr:row>6</xdr:row>
      <xdr:rowOff>135345</xdr:rowOff>
    </xdr:from>
    <xdr:to>
      <xdr:col>2</xdr:col>
      <xdr:colOff>1688840</xdr:colOff>
      <xdr:row>6</xdr:row>
      <xdr:rowOff>683350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987550" y="7796530"/>
          <a:ext cx="1567815" cy="548005"/>
        </a:xfrm>
        <a:prstGeom prst="rect">
          <a:avLst/>
        </a:prstGeom>
      </xdr:spPr>
    </xdr:pic>
    <xdr:clientData/>
  </xdr:twoCellAnchor>
  <xdr:twoCellAnchor editAs="oneCell">
    <xdr:from>
      <xdr:col>2</xdr:col>
      <xdr:colOff>138434</xdr:colOff>
      <xdr:row>7</xdr:row>
      <xdr:rowOff>94131</xdr:rowOff>
    </xdr:from>
    <xdr:to>
      <xdr:col>2</xdr:col>
      <xdr:colOff>1619254</xdr:colOff>
      <xdr:row>7</xdr:row>
      <xdr:rowOff>1461286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2005330" y="9279255"/>
          <a:ext cx="1480820" cy="1367155"/>
        </a:xfrm>
        <a:prstGeom prst="rect">
          <a:avLst/>
        </a:prstGeom>
      </xdr:spPr>
    </xdr:pic>
    <xdr:clientData/>
  </xdr:twoCellAnchor>
  <xdr:twoCellAnchor editAs="oneCell">
    <xdr:from>
      <xdr:col>2</xdr:col>
      <xdr:colOff>227965</xdr:colOff>
      <xdr:row>8</xdr:row>
      <xdr:rowOff>200025</xdr:rowOff>
    </xdr:from>
    <xdr:to>
      <xdr:col>2</xdr:col>
      <xdr:colOff>1625600</xdr:colOff>
      <xdr:row>8</xdr:row>
      <xdr:rowOff>895350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2094865" y="10909300"/>
          <a:ext cx="1397635" cy="695325"/>
        </a:xfrm>
        <a:prstGeom prst="rect">
          <a:avLst/>
        </a:prstGeom>
      </xdr:spPr>
    </xdr:pic>
    <xdr:clientData/>
  </xdr:twoCellAnchor>
  <xdr:twoCellAnchor editAs="oneCell">
    <xdr:from>
      <xdr:col>2</xdr:col>
      <xdr:colOff>595630</xdr:colOff>
      <xdr:row>9</xdr:row>
      <xdr:rowOff>181610</xdr:rowOff>
    </xdr:from>
    <xdr:to>
      <xdr:col>2</xdr:col>
      <xdr:colOff>1211580</xdr:colOff>
      <xdr:row>9</xdr:row>
      <xdr:rowOff>850265</xdr:rowOff>
    </xdr:to>
    <xdr:pic>
      <xdr:nvPicPr>
        <xdr:cNvPr id="8" name="图片 7" descr="9ea5f4c7cd955f5d6bddb647c2ced36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2462530" y="12414885"/>
          <a:ext cx="615950" cy="6686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65"/>
  <sheetViews>
    <sheetView tabSelected="1" zoomScale="90" zoomScaleNormal="90" workbookViewId="0">
      <pane ySplit="3" topLeftCell="A46" activePane="bottomLeft" state="frozen"/>
      <selection/>
      <selection pane="bottomLeft" activeCell="D49" sqref="D49"/>
    </sheetView>
  </sheetViews>
  <sheetFormatPr defaultColWidth="9.16666666666667" defaultRowHeight="13.5" outlineLevelCol="5"/>
  <cols>
    <col min="1" max="1" width="8.60833333333333" style="83" customWidth="1"/>
    <col min="2" max="2" width="18.325" style="84" customWidth="1"/>
    <col min="3" max="3" width="31.8" style="83" customWidth="1"/>
    <col min="4" max="4" width="40.975" style="84" customWidth="1"/>
    <col min="5" max="5" width="12.9166666666667" style="85" customWidth="1"/>
    <col min="6" max="6" width="10.4083333333333" style="86" customWidth="1"/>
    <col min="7" max="16384" width="9.16666666666667" style="87"/>
  </cols>
  <sheetData>
    <row r="1" s="80" customFormat="1" ht="34" customHeight="1" spans="1:6">
      <c r="A1" s="88" t="s">
        <v>0</v>
      </c>
      <c r="B1" s="89"/>
      <c r="C1" s="88"/>
      <c r="D1" s="90"/>
      <c r="E1" s="88"/>
      <c r="F1" s="89"/>
    </row>
    <row r="2" s="81" customFormat="1" ht="18" customHeight="1" spans="1:6">
      <c r="A2" s="91" t="s">
        <v>1</v>
      </c>
      <c r="B2" s="92" t="s">
        <v>2</v>
      </c>
      <c r="C2" s="93" t="s">
        <v>3</v>
      </c>
      <c r="D2" s="94" t="s">
        <v>4</v>
      </c>
      <c r="E2" s="95" t="s">
        <v>5</v>
      </c>
      <c r="F2" s="96" t="s">
        <v>6</v>
      </c>
    </row>
    <row r="3" s="81" customFormat="1" ht="18" customHeight="1" spans="1:6">
      <c r="A3" s="91"/>
      <c r="B3" s="92"/>
      <c r="C3" s="93"/>
      <c r="D3" s="94"/>
      <c r="E3" s="95"/>
      <c r="F3" s="97"/>
    </row>
    <row r="4" s="82" customFormat="1" ht="98.3" customHeight="1" spans="1:6">
      <c r="A4" s="98">
        <v>1</v>
      </c>
      <c r="B4" s="99" t="s">
        <v>7</v>
      </c>
      <c r="C4" s="98" t="str">
        <f>_xlfn.DISPIMG("ID_C7917EAE582F4B2590E3D97C8EA18167",1)</f>
        <v>=DISPIMG("ID_C7917EAE582F4B2590E3D97C8EA18167",1)</v>
      </c>
      <c r="D4" s="100" t="s">
        <v>8</v>
      </c>
      <c r="E4" s="101">
        <v>2</v>
      </c>
      <c r="F4" s="102" t="s">
        <v>9</v>
      </c>
    </row>
    <row r="5" ht="114.45" spans="1:6">
      <c r="A5" s="98">
        <v>2</v>
      </c>
      <c r="B5" s="99" t="s">
        <v>10</v>
      </c>
      <c r="C5" s="98" t="str">
        <f>_xlfn.DISPIMG("ID_08B7D7664EC242FDB452555AB46431C9",1)</f>
        <v>=DISPIMG("ID_08B7D7664EC242FDB452555AB46431C9",1)</v>
      </c>
      <c r="D5" s="99" t="s">
        <v>11</v>
      </c>
      <c r="E5" s="101">
        <v>2</v>
      </c>
      <c r="F5" s="102" t="s">
        <v>12</v>
      </c>
    </row>
    <row r="6" ht="111.65" spans="1:6">
      <c r="A6" s="98">
        <v>3</v>
      </c>
      <c r="B6" s="99" t="s">
        <v>13</v>
      </c>
      <c r="C6" s="98" t="str">
        <f>_xlfn.DISPIMG("ID_2BF09E8B2CF647F18B44AC5E39DD622F",1)</f>
        <v>=DISPIMG("ID_2BF09E8B2CF647F18B44AC5E39DD622F",1)</v>
      </c>
      <c r="D6" s="99" t="s">
        <v>14</v>
      </c>
      <c r="E6" s="101">
        <v>2</v>
      </c>
      <c r="F6" s="102" t="s">
        <v>12</v>
      </c>
    </row>
    <row r="7" ht="113.45" customHeight="1" spans="1:6">
      <c r="A7" s="98">
        <v>4</v>
      </c>
      <c r="B7" s="99" t="s">
        <v>15</v>
      </c>
      <c r="C7" s="98" t="str">
        <f>_xlfn.DISPIMG("ID_8862F3EA16894F609F785E00EE3028BE",1)</f>
        <v>=DISPIMG("ID_8862F3EA16894F609F785E00EE3028BE",1)</v>
      </c>
      <c r="D7" s="100" t="s">
        <v>16</v>
      </c>
      <c r="E7" s="101">
        <v>1</v>
      </c>
      <c r="F7" s="102" t="s">
        <v>12</v>
      </c>
    </row>
    <row r="8" ht="103.85" spans="1:6">
      <c r="A8" s="98">
        <v>5</v>
      </c>
      <c r="B8" s="99" t="s">
        <v>17</v>
      </c>
      <c r="C8" s="98" t="str">
        <f>_xlfn.DISPIMG("ID_C6D662DF179644598097BD63E4E0256C",1)</f>
        <v>=DISPIMG("ID_C6D662DF179644598097BD63E4E0256C",1)</v>
      </c>
      <c r="D8" s="99" t="s">
        <v>18</v>
      </c>
      <c r="E8" s="101">
        <v>3</v>
      </c>
      <c r="F8" s="102" t="s">
        <v>12</v>
      </c>
    </row>
    <row r="9" ht="96.85" spans="1:6">
      <c r="A9" s="98">
        <v>6</v>
      </c>
      <c r="B9" s="99" t="s">
        <v>19</v>
      </c>
      <c r="C9" s="98" t="str">
        <f>_xlfn.DISPIMG("ID_03ED65806E4E447CAAD472928631FC79",1)</f>
        <v>=DISPIMG("ID_03ED65806E4E447CAAD472928631FC79",1)</v>
      </c>
      <c r="D9" s="99" t="s">
        <v>20</v>
      </c>
      <c r="E9" s="101">
        <v>1</v>
      </c>
      <c r="F9" s="102" t="s">
        <v>12</v>
      </c>
    </row>
    <row r="10" ht="103.05" customHeight="1" spans="1:6">
      <c r="A10" s="98">
        <v>7</v>
      </c>
      <c r="B10" s="99" t="s">
        <v>21</v>
      </c>
      <c r="C10" s="98" t="str">
        <f>_xlfn.DISPIMG("ID_C6262EEA14694389A9599EAB30AF91DF",1)</f>
        <v>=DISPIMG("ID_C6262EEA14694389A9599EAB30AF91DF",1)</v>
      </c>
      <c r="D10" s="99" t="s">
        <v>22</v>
      </c>
      <c r="E10" s="101">
        <v>1</v>
      </c>
      <c r="F10" s="102" t="s">
        <v>12</v>
      </c>
    </row>
    <row r="11" ht="111.7" spans="1:6">
      <c r="A11" s="98">
        <v>8</v>
      </c>
      <c r="B11" s="99" t="s">
        <v>23</v>
      </c>
      <c r="C11" s="98" t="str">
        <f>_xlfn.DISPIMG("ID_3BD9942E91794C648DEF38D640B072D8",1)</f>
        <v>=DISPIMG("ID_3BD9942E91794C648DEF38D640B072D8",1)</v>
      </c>
      <c r="D11" s="99" t="s">
        <v>24</v>
      </c>
      <c r="E11" s="101">
        <v>1</v>
      </c>
      <c r="F11" s="102" t="s">
        <v>12</v>
      </c>
    </row>
    <row r="12" ht="87.6" spans="1:6">
      <c r="A12" s="98">
        <v>9</v>
      </c>
      <c r="B12" s="99" t="s">
        <v>25</v>
      </c>
      <c r="C12" s="98" t="str">
        <f>_xlfn.DISPIMG("ID_0A4D7AD686214AF0AF042E2D00C2A008",1)</f>
        <v>=DISPIMG("ID_0A4D7AD686214AF0AF042E2D00C2A008",1)</v>
      </c>
      <c r="D12" s="99" t="s">
        <v>26</v>
      </c>
      <c r="E12" s="101">
        <v>2</v>
      </c>
      <c r="F12" s="102" t="s">
        <v>12</v>
      </c>
    </row>
    <row r="13" ht="87.6" spans="1:6">
      <c r="A13" s="98">
        <v>10</v>
      </c>
      <c r="B13" s="99" t="s">
        <v>27</v>
      </c>
      <c r="C13" s="98" t="str">
        <f>_xlfn.DISPIMG("ID_09C2A76DCB3C4420990CD3F56CD8E63D",1)</f>
        <v>=DISPIMG("ID_09C2A76DCB3C4420990CD3F56CD8E63D",1)</v>
      </c>
      <c r="D13" s="99" t="s">
        <v>28</v>
      </c>
      <c r="E13" s="101">
        <v>2</v>
      </c>
      <c r="F13" s="102" t="s">
        <v>12</v>
      </c>
    </row>
    <row r="14" ht="60" customHeight="1" spans="1:6">
      <c r="A14" s="98">
        <v>11</v>
      </c>
      <c r="B14" s="99" t="s">
        <v>29</v>
      </c>
      <c r="C14" s="98" t="str">
        <f>_xlfn.DISPIMG("ID_2B2811BC3A824534A215E4B7C9D28D66",1)</f>
        <v>=DISPIMG("ID_2B2811BC3A824534A215E4B7C9D28D66",1)</v>
      </c>
      <c r="D14" s="99" t="s">
        <v>30</v>
      </c>
      <c r="E14" s="101">
        <v>75</v>
      </c>
      <c r="F14" s="102" t="s">
        <v>31</v>
      </c>
    </row>
    <row r="15" ht="60" customHeight="1" spans="1:6">
      <c r="A15" s="98">
        <v>12</v>
      </c>
      <c r="B15" s="99" t="s">
        <v>32</v>
      </c>
      <c r="C15" s="98" t="str">
        <f>_xlfn.DISPIMG("ID_2611D14848E341DBB9FFF9C6478A09D7",1)</f>
        <v>=DISPIMG("ID_2611D14848E341DBB9FFF9C6478A09D7",1)</v>
      </c>
      <c r="D15" s="99" t="s">
        <v>30</v>
      </c>
      <c r="E15" s="101">
        <v>10</v>
      </c>
      <c r="F15" s="102" t="s">
        <v>12</v>
      </c>
    </row>
    <row r="16" ht="60" customHeight="1" spans="1:6">
      <c r="A16" s="98">
        <v>13</v>
      </c>
      <c r="B16" s="99" t="s">
        <v>33</v>
      </c>
      <c r="C16" s="98" t="str">
        <f>_xlfn.DISPIMG("ID_7501C5AEC8FF40D7AA820AA08D664DA2",1)</f>
        <v>=DISPIMG("ID_7501C5AEC8FF40D7AA820AA08D664DA2",1)</v>
      </c>
      <c r="D16" s="99" t="s">
        <v>34</v>
      </c>
      <c r="E16" s="101">
        <v>2</v>
      </c>
      <c r="F16" s="102" t="s">
        <v>12</v>
      </c>
    </row>
    <row r="17" ht="102.25" spans="1:6">
      <c r="A17" s="98">
        <v>14</v>
      </c>
      <c r="B17" s="99" t="s">
        <v>35</v>
      </c>
      <c r="C17" s="98" t="str">
        <f>_xlfn.DISPIMG("ID_F563EC6AB4CE4F4D908946B88F217983",1)</f>
        <v>=DISPIMG("ID_F563EC6AB4CE4F4D908946B88F217983",1)</v>
      </c>
      <c r="D17" s="99" t="s">
        <v>36</v>
      </c>
      <c r="E17" s="101">
        <v>2</v>
      </c>
      <c r="F17" s="102" t="s">
        <v>12</v>
      </c>
    </row>
    <row r="18" ht="102.25" spans="1:6">
      <c r="A18" s="98">
        <v>15</v>
      </c>
      <c r="B18" s="99" t="s">
        <v>37</v>
      </c>
      <c r="C18" s="98" t="str">
        <f>_xlfn.DISPIMG("ID_96A45BE262EA4BD5AD02DA4E2F542FC9",1)</f>
        <v>=DISPIMG("ID_96A45BE262EA4BD5AD02DA4E2F542FC9",1)</v>
      </c>
      <c r="D18" s="99" t="s">
        <v>38</v>
      </c>
      <c r="E18" s="101">
        <v>1</v>
      </c>
      <c r="F18" s="102" t="s">
        <v>12</v>
      </c>
    </row>
    <row r="19" ht="102.25" spans="1:6">
      <c r="A19" s="98">
        <v>16</v>
      </c>
      <c r="B19" s="99" t="s">
        <v>39</v>
      </c>
      <c r="C19" s="98" t="str">
        <f>_xlfn.DISPIMG("ID_6FB6DEF3E23B497B815B520C91C0DDBD",1)</f>
        <v>=DISPIMG("ID_6FB6DEF3E23B497B815B520C91C0DDBD",1)</v>
      </c>
      <c r="D19" s="99" t="s">
        <v>40</v>
      </c>
      <c r="E19" s="101">
        <v>1</v>
      </c>
      <c r="F19" s="102" t="s">
        <v>12</v>
      </c>
    </row>
    <row r="20" ht="101" spans="1:6">
      <c r="A20" s="98">
        <v>17</v>
      </c>
      <c r="B20" s="99" t="s">
        <v>41</v>
      </c>
      <c r="C20" s="98" t="str">
        <f>_xlfn.DISPIMG("ID_8D6538258F504052A2A1EA8FB3AF8318",1)</f>
        <v>=DISPIMG("ID_8D6538258F504052A2A1EA8FB3AF8318",1)</v>
      </c>
      <c r="D20" s="99" t="s">
        <v>42</v>
      </c>
      <c r="E20" s="101">
        <v>1</v>
      </c>
      <c r="F20" s="102" t="s">
        <v>12</v>
      </c>
    </row>
    <row r="21" ht="110.6" spans="1:6">
      <c r="A21" s="98">
        <v>18</v>
      </c>
      <c r="B21" s="99" t="s">
        <v>43</v>
      </c>
      <c r="C21" s="98" t="str">
        <f>_xlfn.DISPIMG("ID_0A843DF155A2465D8740159AAE60ADC1",1)</f>
        <v>=DISPIMG("ID_0A843DF155A2465D8740159AAE60ADC1",1)</v>
      </c>
      <c r="D21" s="99" t="s">
        <v>44</v>
      </c>
      <c r="E21" s="101">
        <v>1</v>
      </c>
      <c r="F21" s="102" t="s">
        <v>12</v>
      </c>
    </row>
    <row r="22" ht="111.25" spans="1:6">
      <c r="A22" s="98">
        <v>19</v>
      </c>
      <c r="B22" s="99" t="s">
        <v>45</v>
      </c>
      <c r="C22" s="98" t="str">
        <f>_xlfn.DISPIMG("ID_9238560C2FD84708B4D91E84DA749384",1)</f>
        <v>=DISPIMG("ID_9238560C2FD84708B4D91E84DA749384",1)</v>
      </c>
      <c r="D22" s="99" t="s">
        <v>44</v>
      </c>
      <c r="E22" s="101">
        <v>2</v>
      </c>
      <c r="F22" s="102" t="s">
        <v>9</v>
      </c>
    </row>
    <row r="23" ht="81.55" spans="1:6">
      <c r="A23" s="98">
        <v>20</v>
      </c>
      <c r="B23" s="99" t="s">
        <v>46</v>
      </c>
      <c r="C23" s="98" t="str">
        <f>_xlfn.DISPIMG("ID_15B837DC40914F5F9E40626C5F90144B",1)</f>
        <v>=DISPIMG("ID_15B837DC40914F5F9E40626C5F90144B",1)</v>
      </c>
      <c r="D23" s="99" t="s">
        <v>47</v>
      </c>
      <c r="E23" s="101">
        <v>2</v>
      </c>
      <c r="F23" s="102" t="s">
        <v>12</v>
      </c>
    </row>
    <row r="24" ht="89.75" spans="1:6">
      <c r="A24" s="98">
        <v>21</v>
      </c>
      <c r="B24" s="99" t="s">
        <v>48</v>
      </c>
      <c r="C24" s="98" t="str">
        <f>_xlfn.DISPIMG("ID_76E83C33CCE444CDB8468B6DE6DE24C7",1)</f>
        <v>=DISPIMG("ID_76E83C33CCE444CDB8468B6DE6DE24C7",1)</v>
      </c>
      <c r="D24" s="99" t="s">
        <v>49</v>
      </c>
      <c r="E24" s="101">
        <v>2</v>
      </c>
      <c r="F24" s="102" t="s">
        <v>12</v>
      </c>
    </row>
    <row r="25" ht="90" customHeight="1" spans="1:6">
      <c r="A25" s="98">
        <v>22</v>
      </c>
      <c r="B25" s="99" t="s">
        <v>50</v>
      </c>
      <c r="C25" s="98" t="str">
        <f>_xlfn.DISPIMG("ID_B62ED929611D47D89FF8F145AFE09A5E",1)</f>
        <v>=DISPIMG("ID_B62ED929611D47D89FF8F145AFE09A5E",1)</v>
      </c>
      <c r="D25" s="99" t="s">
        <v>51</v>
      </c>
      <c r="E25" s="101">
        <v>2</v>
      </c>
      <c r="F25" s="102" t="s">
        <v>12</v>
      </c>
    </row>
    <row r="26" ht="90" customHeight="1" spans="1:6">
      <c r="A26" s="98">
        <v>23</v>
      </c>
      <c r="B26" s="99" t="s">
        <v>52</v>
      </c>
      <c r="C26" s="98" t="str">
        <f>_xlfn.DISPIMG("ID_FF6FB0FCE7434D9FA6FAA52E95E3B666",1)</f>
        <v>=DISPIMG("ID_FF6FB0FCE7434D9FA6FAA52E95E3B666",1)</v>
      </c>
      <c r="D26" s="99" t="s">
        <v>51</v>
      </c>
      <c r="E26" s="101">
        <v>2</v>
      </c>
      <c r="F26" s="102" t="s">
        <v>12</v>
      </c>
    </row>
    <row r="27" ht="120" customHeight="1" spans="1:6">
      <c r="A27" s="98">
        <v>24</v>
      </c>
      <c r="B27" s="99" t="s">
        <v>53</v>
      </c>
      <c r="C27" s="98" t="str">
        <f>_xlfn.DISPIMG("ID_7E618222A0AA4B1B9EB4FEA63632ECF4",1)</f>
        <v>=DISPIMG("ID_7E618222A0AA4B1B9EB4FEA63632ECF4",1)</v>
      </c>
      <c r="D27" s="99" t="s">
        <v>54</v>
      </c>
      <c r="E27" s="101">
        <v>1</v>
      </c>
      <c r="F27" s="102" t="s">
        <v>55</v>
      </c>
    </row>
    <row r="28" ht="120" customHeight="1" spans="1:6">
      <c r="A28" s="98">
        <v>25</v>
      </c>
      <c r="B28" s="99" t="s">
        <v>56</v>
      </c>
      <c r="C28" s="98" t="str">
        <f>_xlfn.DISPIMG("ID_FADC9E85EDD7440D87012B11AD8B3732",1)</f>
        <v>=DISPIMG("ID_FADC9E85EDD7440D87012B11AD8B3732",1)</v>
      </c>
      <c r="D28" s="99" t="s">
        <v>57</v>
      </c>
      <c r="E28" s="101">
        <v>1</v>
      </c>
      <c r="F28" s="102" t="s">
        <v>55</v>
      </c>
    </row>
    <row r="29" ht="175.5" spans="1:6">
      <c r="A29" s="98">
        <v>26</v>
      </c>
      <c r="B29" s="99" t="s">
        <v>58</v>
      </c>
      <c r="C29" s="98" t="str">
        <f>_xlfn.DISPIMG("ID_EFA041A532FC45DE828CDA9BD06481F4",1)</f>
        <v>=DISPIMG("ID_EFA041A532FC45DE828CDA9BD06481F4",1)</v>
      </c>
      <c r="D29" s="99" t="s">
        <v>59</v>
      </c>
      <c r="E29" s="101">
        <v>1</v>
      </c>
      <c r="F29" s="102" t="s">
        <v>55</v>
      </c>
    </row>
    <row r="30" ht="120" customHeight="1" spans="1:6">
      <c r="A30" s="98">
        <v>27</v>
      </c>
      <c r="B30" s="99" t="s">
        <v>60</v>
      </c>
      <c r="C30" s="98" t="str">
        <f>_xlfn.DISPIMG("ID_5A86916BC5FC4055AE85CDF6FD0178AE",1)</f>
        <v>=DISPIMG("ID_5A86916BC5FC4055AE85CDF6FD0178AE",1)</v>
      </c>
      <c r="D30" s="99" t="s">
        <v>61</v>
      </c>
      <c r="E30" s="101">
        <v>1</v>
      </c>
      <c r="F30" s="102" t="s">
        <v>55</v>
      </c>
    </row>
    <row r="31" ht="120" customHeight="1" spans="1:6">
      <c r="A31" s="98">
        <v>28</v>
      </c>
      <c r="B31" s="99" t="s">
        <v>62</v>
      </c>
      <c r="C31" s="98" t="str">
        <f>_xlfn.DISPIMG("ID_3CBD867D512F4E47AC9AC331A771E50C",1)</f>
        <v>=DISPIMG("ID_3CBD867D512F4E47AC9AC331A771E50C",1)</v>
      </c>
      <c r="D31" s="99" t="s">
        <v>63</v>
      </c>
      <c r="E31" s="101">
        <v>2</v>
      </c>
      <c r="F31" s="102" t="s">
        <v>55</v>
      </c>
    </row>
    <row r="32" ht="80" customHeight="1" spans="1:6">
      <c r="A32" s="98">
        <v>29</v>
      </c>
      <c r="B32" s="99" t="s">
        <v>64</v>
      </c>
      <c r="C32" s="98" t="str">
        <f>_xlfn.DISPIMG("ID_9BBBD4B103C4458581432BDFF85006D6",1)</f>
        <v>=DISPIMG("ID_9BBBD4B103C4458581432BDFF85006D6",1)</v>
      </c>
      <c r="D32" s="99" t="s">
        <v>65</v>
      </c>
      <c r="E32" s="101">
        <v>1</v>
      </c>
      <c r="F32" s="102" t="s">
        <v>55</v>
      </c>
    </row>
    <row r="33" ht="80" customHeight="1" spans="1:6">
      <c r="A33" s="98">
        <v>30</v>
      </c>
      <c r="B33" s="99" t="s">
        <v>66</v>
      </c>
      <c r="C33" s="98" t="str">
        <f>_xlfn.DISPIMG("ID_8BD1E14FABAD4EABB34C9D0F5A24D093",1)</f>
        <v>=DISPIMG("ID_8BD1E14FABAD4EABB34C9D0F5A24D093",1)</v>
      </c>
      <c r="D33" s="99" t="s">
        <v>67</v>
      </c>
      <c r="E33" s="101">
        <v>1</v>
      </c>
      <c r="F33" s="102" t="s">
        <v>55</v>
      </c>
    </row>
    <row r="34" ht="80" customHeight="1" spans="1:6">
      <c r="A34" s="98">
        <v>31</v>
      </c>
      <c r="B34" s="99" t="s">
        <v>68</v>
      </c>
      <c r="C34" s="98" t="str">
        <f>_xlfn.DISPIMG("ID_D28DD028243043B0960A5A8489A44942",1)</f>
        <v>=DISPIMG("ID_D28DD028243043B0960A5A8489A44942",1)</v>
      </c>
      <c r="D34" s="99" t="s">
        <v>69</v>
      </c>
      <c r="E34" s="101">
        <v>1</v>
      </c>
      <c r="F34" s="102" t="s">
        <v>55</v>
      </c>
    </row>
    <row r="35" ht="80" customHeight="1" spans="1:6">
      <c r="A35" s="98">
        <v>32</v>
      </c>
      <c r="B35" s="99" t="s">
        <v>70</v>
      </c>
      <c r="C35" s="98" t="str">
        <f>_xlfn.DISPIMG("ID_8D1279143BEA4132B1E029D1E2C432A7",1)</f>
        <v>=DISPIMG("ID_8D1279143BEA4132B1E029D1E2C432A7",1)</v>
      </c>
      <c r="D35" s="99" t="s">
        <v>71</v>
      </c>
      <c r="E35" s="101">
        <v>2</v>
      </c>
      <c r="F35" s="102" t="s">
        <v>55</v>
      </c>
    </row>
    <row r="36" ht="80" customHeight="1" spans="1:6">
      <c r="A36" s="98">
        <v>33</v>
      </c>
      <c r="B36" s="99" t="s">
        <v>72</v>
      </c>
      <c r="C36" s="98" t="str">
        <f>_xlfn.DISPIMG("ID_AB6363693FF04CF08A5D2AE88D4D2A1C",1)</f>
        <v>=DISPIMG("ID_AB6363693FF04CF08A5D2AE88D4D2A1C",1)</v>
      </c>
      <c r="D36" s="99" t="s">
        <v>73</v>
      </c>
      <c r="E36" s="101">
        <v>3</v>
      </c>
      <c r="F36" s="102" t="s">
        <v>55</v>
      </c>
    </row>
    <row r="37" ht="80" customHeight="1" spans="1:6">
      <c r="A37" s="98">
        <v>34</v>
      </c>
      <c r="B37" s="99" t="s">
        <v>74</v>
      </c>
      <c r="C37" s="98" t="str">
        <f>_xlfn.DISPIMG("ID_C9C74ACB9CD548D695DFD3A31F573354",1)</f>
        <v>=DISPIMG("ID_C9C74ACB9CD548D695DFD3A31F573354",1)</v>
      </c>
      <c r="D37" s="99" t="s">
        <v>75</v>
      </c>
      <c r="E37" s="101">
        <v>2</v>
      </c>
      <c r="F37" s="102" t="s">
        <v>55</v>
      </c>
    </row>
    <row r="38" ht="80" customHeight="1" spans="1:6">
      <c r="A38" s="98">
        <v>35</v>
      </c>
      <c r="B38" s="99" t="s">
        <v>76</v>
      </c>
      <c r="C38" s="98" t="str">
        <f>_xlfn.DISPIMG("ID_62CDD2A697914253B5367BB24C35F388",1)</f>
        <v>=DISPIMG("ID_62CDD2A697914253B5367BB24C35F388",1)</v>
      </c>
      <c r="D38" s="99" t="s">
        <v>77</v>
      </c>
      <c r="E38" s="101">
        <v>2</v>
      </c>
      <c r="F38" s="102" t="s">
        <v>55</v>
      </c>
    </row>
    <row r="39" ht="120" customHeight="1" spans="1:6">
      <c r="A39" s="98">
        <v>36</v>
      </c>
      <c r="B39" s="99" t="s">
        <v>78</v>
      </c>
      <c r="C39" s="98" t="str">
        <f>_xlfn.DISPIMG("ID_CF87C21ACBBB4742A18CB72CCAA20B96",1)</f>
        <v>=DISPIMG("ID_CF87C21ACBBB4742A18CB72CCAA20B96",1)</v>
      </c>
      <c r="D39" s="99" t="s">
        <v>79</v>
      </c>
      <c r="E39" s="101">
        <v>2</v>
      </c>
      <c r="F39" s="102" t="s">
        <v>55</v>
      </c>
    </row>
    <row r="40" ht="120" customHeight="1" spans="1:6">
      <c r="A40" s="98">
        <v>37</v>
      </c>
      <c r="B40" s="99" t="s">
        <v>80</v>
      </c>
      <c r="C40" s="98" t="str">
        <f>_xlfn.DISPIMG("ID_6B49F4B9ADFF454592110D4D004FB93F",1)</f>
        <v>=DISPIMG("ID_6B49F4B9ADFF454592110D4D004FB93F",1)</v>
      </c>
      <c r="D40" s="99" t="s">
        <v>81</v>
      </c>
      <c r="E40" s="101">
        <v>2</v>
      </c>
      <c r="F40" s="102" t="s">
        <v>55</v>
      </c>
    </row>
    <row r="41" ht="120" customHeight="1" spans="1:6">
      <c r="A41" s="98">
        <v>38</v>
      </c>
      <c r="B41" s="99" t="s">
        <v>82</v>
      </c>
      <c r="C41" s="98" t="str">
        <f>_xlfn.DISPIMG("ID_C49A7CC379C148EF89685CDF79200EFD",1)</f>
        <v>=DISPIMG("ID_C49A7CC379C148EF89685CDF79200EFD",1)</v>
      </c>
      <c r="D41" s="99" t="s">
        <v>83</v>
      </c>
      <c r="E41" s="101">
        <v>1</v>
      </c>
      <c r="F41" s="102" t="s">
        <v>55</v>
      </c>
    </row>
    <row r="42" ht="120" customHeight="1" spans="1:6">
      <c r="A42" s="98">
        <v>39</v>
      </c>
      <c r="B42" s="99" t="s">
        <v>84</v>
      </c>
      <c r="C42" s="98" t="str">
        <f>_xlfn.DISPIMG("ID_B99918C3C52B42C19FA36CDA594818D8",1)</f>
        <v>=DISPIMG("ID_B99918C3C52B42C19FA36CDA594818D8",1)</v>
      </c>
      <c r="D42" s="99" t="s">
        <v>85</v>
      </c>
      <c r="E42" s="101">
        <v>2</v>
      </c>
      <c r="F42" s="102" t="s">
        <v>55</v>
      </c>
    </row>
    <row r="43" ht="120" customHeight="1" spans="1:6">
      <c r="A43" s="98">
        <v>40</v>
      </c>
      <c r="B43" s="99" t="s">
        <v>86</v>
      </c>
      <c r="C43" s="98" t="str">
        <f>_xlfn.DISPIMG("ID_3F00AD365C6E47B3AD0E6F23F68A0883",1)</f>
        <v>=DISPIMG("ID_3F00AD365C6E47B3AD0E6F23F68A0883",1)</v>
      </c>
      <c r="D43" s="99" t="s">
        <v>85</v>
      </c>
      <c r="E43" s="101">
        <v>2</v>
      </c>
      <c r="F43" s="102" t="s">
        <v>55</v>
      </c>
    </row>
    <row r="44" ht="120" customHeight="1" spans="1:6">
      <c r="A44" s="98">
        <v>41</v>
      </c>
      <c r="B44" s="99" t="s">
        <v>87</v>
      </c>
      <c r="C44" s="98" t="str">
        <f>_xlfn.DISPIMG("ID_D936C5898EF14B5E87474D83C0F19380",1)</f>
        <v>=DISPIMG("ID_D936C5898EF14B5E87474D83C0F19380",1)</v>
      </c>
      <c r="D44" s="99" t="s">
        <v>88</v>
      </c>
      <c r="E44" s="101">
        <v>1</v>
      </c>
      <c r="F44" s="102" t="s">
        <v>55</v>
      </c>
    </row>
    <row r="45" ht="120" customHeight="1" spans="1:6">
      <c r="A45" s="98">
        <v>42</v>
      </c>
      <c r="B45" s="99" t="s">
        <v>89</v>
      </c>
      <c r="C45" s="98" t="str">
        <f>_xlfn.DISPIMG("ID_4E69D736AC7B48AB81F9064B0D789EA8",1)</f>
        <v>=DISPIMG("ID_4E69D736AC7B48AB81F9064B0D789EA8",1)</v>
      </c>
      <c r="D45" s="99" t="s">
        <v>90</v>
      </c>
      <c r="E45" s="101">
        <v>2</v>
      </c>
      <c r="F45" s="102" t="s">
        <v>55</v>
      </c>
    </row>
    <row r="46" ht="120" customHeight="1" spans="1:6">
      <c r="A46" s="98">
        <v>43</v>
      </c>
      <c r="B46" s="99" t="s">
        <v>91</v>
      </c>
      <c r="C46" s="98" t="str">
        <f>_xlfn.DISPIMG("ID_201D9A68D0884F568B64B07F0F094857",1)</f>
        <v>=DISPIMG("ID_201D9A68D0884F568B64B07F0F094857",1)</v>
      </c>
      <c r="D46" s="99" t="s">
        <v>92</v>
      </c>
      <c r="E46" s="101">
        <v>1</v>
      </c>
      <c r="F46" s="102" t="s">
        <v>93</v>
      </c>
    </row>
    <row r="47" ht="120" customHeight="1" spans="1:6">
      <c r="A47" s="98">
        <v>44</v>
      </c>
      <c r="B47" s="99" t="s">
        <v>94</v>
      </c>
      <c r="C47" s="98" t="str">
        <f>_xlfn.DISPIMG("ID_8B31A1EB5DBC4920BDE942FA688D53DD",1)</f>
        <v>=DISPIMG("ID_8B31A1EB5DBC4920BDE942FA688D53DD",1)</v>
      </c>
      <c r="D47" s="103" t="s">
        <v>95</v>
      </c>
      <c r="E47" s="101">
        <v>1</v>
      </c>
      <c r="F47" s="102" t="s">
        <v>93</v>
      </c>
    </row>
    <row r="48" ht="120" customHeight="1" spans="1:6">
      <c r="A48" s="98">
        <v>45</v>
      </c>
      <c r="B48" s="99" t="s">
        <v>96</v>
      </c>
      <c r="C48" s="98" t="str">
        <f>_xlfn.DISPIMG("ID_170C0653CE684E5988F91119E12282B5",1)</f>
        <v>=DISPIMG("ID_170C0653CE684E5988F91119E12282B5",1)</v>
      </c>
      <c r="D48" s="99" t="s">
        <v>97</v>
      </c>
      <c r="E48" s="101">
        <v>1</v>
      </c>
      <c r="F48" s="102" t="s">
        <v>93</v>
      </c>
    </row>
    <row r="49" ht="120" customHeight="1" spans="1:6">
      <c r="A49" s="98">
        <v>46</v>
      </c>
      <c r="B49" s="99" t="s">
        <v>98</v>
      </c>
      <c r="C49" s="98" t="str">
        <f>_xlfn.DISPIMG("ID_6C727B7F108B42FC820E0F33A3CCB349",1)</f>
        <v>=DISPIMG("ID_6C727B7F108B42FC820E0F33A3CCB349",1)</v>
      </c>
      <c r="D49" s="103" t="s">
        <v>99</v>
      </c>
      <c r="E49" s="101">
        <v>1</v>
      </c>
      <c r="F49" s="102" t="s">
        <v>93</v>
      </c>
    </row>
    <row r="50" ht="143.65" spans="1:6">
      <c r="A50" s="98">
        <v>47</v>
      </c>
      <c r="B50" s="99" t="s">
        <v>100</v>
      </c>
      <c r="C50" s="98" t="str">
        <f>_xlfn.DISPIMG("ID_F3D60C2573264C368FACEDB974089D1F",1)</f>
        <v>=DISPIMG("ID_F3D60C2573264C368FACEDB974089D1F",1)</v>
      </c>
      <c r="D50" s="99" t="s">
        <v>101</v>
      </c>
      <c r="E50" s="101">
        <v>1</v>
      </c>
      <c r="F50" s="102" t="s">
        <v>93</v>
      </c>
    </row>
    <row r="51" ht="80" customHeight="1" spans="1:6">
      <c r="A51" s="98">
        <v>48</v>
      </c>
      <c r="B51" s="99" t="s">
        <v>102</v>
      </c>
      <c r="C51" s="98" t="str">
        <f>_xlfn.DISPIMG("ID_BC70ECE5D4CF4FFE86541BEA425507BE",1)</f>
        <v>=DISPIMG("ID_BC70ECE5D4CF4FFE86541BEA425507BE",1)</v>
      </c>
      <c r="D51" s="99" t="s">
        <v>103</v>
      </c>
      <c r="E51" s="101">
        <v>1</v>
      </c>
      <c r="F51" s="102" t="s">
        <v>93</v>
      </c>
    </row>
    <row r="52" ht="80" customHeight="1" spans="1:6">
      <c r="A52" s="98">
        <v>49</v>
      </c>
      <c r="B52" s="99" t="s">
        <v>104</v>
      </c>
      <c r="C52" s="98" t="str">
        <f>_xlfn.DISPIMG("ID_145513F904944BA6862C1C0EECD450AE",1)</f>
        <v>=DISPIMG("ID_145513F904944BA6862C1C0EECD450AE",1)</v>
      </c>
      <c r="D52" s="99" t="s">
        <v>105</v>
      </c>
      <c r="E52" s="101">
        <v>1</v>
      </c>
      <c r="F52" s="102" t="s">
        <v>93</v>
      </c>
    </row>
    <row r="53" ht="80" customHeight="1" spans="1:6">
      <c r="A53" s="98">
        <v>50</v>
      </c>
      <c r="B53" s="99" t="s">
        <v>106</v>
      </c>
      <c r="C53" s="98" t="str">
        <f>_xlfn.DISPIMG("ID_E16A2F47FA824163AB56D3B93E37A7BC",1)</f>
        <v>=DISPIMG("ID_E16A2F47FA824163AB56D3B93E37A7BC",1)</v>
      </c>
      <c r="D53" s="99" t="s">
        <v>107</v>
      </c>
      <c r="E53" s="101">
        <v>20</v>
      </c>
      <c r="F53" s="102" t="s">
        <v>93</v>
      </c>
    </row>
    <row r="54" ht="80" customHeight="1" spans="1:6">
      <c r="A54" s="98">
        <v>51</v>
      </c>
      <c r="B54" s="99" t="s">
        <v>108</v>
      </c>
      <c r="C54" s="98" t="str">
        <f>_xlfn.DISPIMG("ID_4374FFA93951482BA7CA54949EAFADD1",1)</f>
        <v>=DISPIMG("ID_4374FFA93951482BA7CA54949EAFADD1",1)</v>
      </c>
      <c r="D54" s="99" t="s">
        <v>109</v>
      </c>
      <c r="E54" s="101">
        <v>2</v>
      </c>
      <c r="F54" s="102" t="s">
        <v>93</v>
      </c>
    </row>
    <row r="55" ht="80" customHeight="1" spans="1:6">
      <c r="A55" s="98">
        <v>52</v>
      </c>
      <c r="B55" s="99" t="s">
        <v>110</v>
      </c>
      <c r="C55" s="98" t="str">
        <f>_xlfn.DISPIMG("ID_04662E355F93449F88079007222E80E0",1)</f>
        <v>=DISPIMG("ID_04662E355F93449F88079007222E80E0",1)</v>
      </c>
      <c r="D55" s="99" t="s">
        <v>111</v>
      </c>
      <c r="E55" s="101">
        <v>1</v>
      </c>
      <c r="F55" s="102" t="s">
        <v>93</v>
      </c>
    </row>
    <row r="56" ht="177.05" spans="1:6">
      <c r="A56" s="98">
        <v>53</v>
      </c>
      <c r="B56" s="99" t="s">
        <v>112</v>
      </c>
      <c r="C56" s="98" t="str">
        <f>_xlfn.DISPIMG("ID_969E7BFDECA144E8A8848D9394719D4A",1)</f>
        <v>=DISPIMG("ID_969E7BFDECA144E8A8848D9394719D4A",1)</v>
      </c>
      <c r="D56" s="99" t="s">
        <v>113</v>
      </c>
      <c r="E56" s="101">
        <v>1</v>
      </c>
      <c r="F56" s="102" t="s">
        <v>93</v>
      </c>
    </row>
    <row r="57" ht="169.9" customHeight="1" spans="1:6">
      <c r="A57" s="98">
        <v>54</v>
      </c>
      <c r="B57" s="99" t="s">
        <v>114</v>
      </c>
      <c r="C57" s="98" t="str">
        <f>_xlfn.DISPIMG("ID_A30E79071DD044D995A0380F717FAAEA",1)</f>
        <v>=DISPIMG("ID_A30E79071DD044D995A0380F717FAAEA",1)</v>
      </c>
      <c r="D57" s="99" t="s">
        <v>115</v>
      </c>
      <c r="E57" s="101">
        <v>1</v>
      </c>
      <c r="F57" s="102" t="s">
        <v>93</v>
      </c>
    </row>
    <row r="58" ht="120" customHeight="1" spans="1:6">
      <c r="A58" s="98">
        <v>55</v>
      </c>
      <c r="B58" s="99" t="s">
        <v>116</v>
      </c>
      <c r="C58" s="98" t="str">
        <f>_xlfn.DISPIMG("ID_ACE88204BD7F428CB2FA0ED33130A3A8",1)</f>
        <v>=DISPIMG("ID_ACE88204BD7F428CB2FA0ED33130A3A8",1)</v>
      </c>
      <c r="D58" s="99" t="s">
        <v>117</v>
      </c>
      <c r="E58" s="101">
        <v>4</v>
      </c>
      <c r="F58" s="102" t="s">
        <v>93</v>
      </c>
    </row>
    <row r="59" ht="120" customHeight="1" spans="1:6">
      <c r="A59" s="98">
        <v>56</v>
      </c>
      <c r="B59" s="99" t="s">
        <v>118</v>
      </c>
      <c r="C59" s="98" t="str">
        <f>_xlfn.DISPIMG("ID_663EA07DCEB54BCFB4753093B28349A4",1)</f>
        <v>=DISPIMG("ID_663EA07DCEB54BCFB4753093B28349A4",1)</v>
      </c>
      <c r="D59" s="99" t="s">
        <v>119</v>
      </c>
      <c r="E59" s="101">
        <v>4</v>
      </c>
      <c r="F59" s="102" t="s">
        <v>93</v>
      </c>
    </row>
    <row r="60" ht="80" customHeight="1" spans="1:6">
      <c r="A60" s="98">
        <v>57</v>
      </c>
      <c r="B60" s="99" t="s">
        <v>120</v>
      </c>
      <c r="C60" s="98" t="str">
        <f>_xlfn.DISPIMG("ID_55492AA1B3054A138BA9FB03F0C2C71D",1)</f>
        <v>=DISPIMG("ID_55492AA1B3054A138BA9FB03F0C2C71D",1)</v>
      </c>
      <c r="D60" s="99" t="s">
        <v>121</v>
      </c>
      <c r="E60" s="101">
        <v>2</v>
      </c>
      <c r="F60" s="102" t="s">
        <v>93</v>
      </c>
    </row>
    <row r="61" ht="80" customHeight="1" spans="1:6">
      <c r="A61" s="98">
        <v>58</v>
      </c>
      <c r="B61" s="99" t="s">
        <v>122</v>
      </c>
      <c r="C61" s="98" t="str">
        <f>_xlfn.DISPIMG("ID_BF8B1469A67A459A8AF5166ECD82877D",1)</f>
        <v>=DISPIMG("ID_BF8B1469A67A459A8AF5166ECD82877D",1)</v>
      </c>
      <c r="D61" s="99" t="s">
        <v>123</v>
      </c>
      <c r="E61" s="101">
        <v>2</v>
      </c>
      <c r="F61" s="102" t="s">
        <v>93</v>
      </c>
    </row>
    <row r="62" ht="216" spans="1:6">
      <c r="A62" s="98">
        <v>59</v>
      </c>
      <c r="B62" s="99" t="s">
        <v>124</v>
      </c>
      <c r="C62" s="98" t="str">
        <f>_xlfn.DISPIMG("ID_2F2D2411DE6A4B9A872C35B9A3D5C057",1)</f>
        <v>=DISPIMG("ID_2F2D2411DE6A4B9A872C35B9A3D5C057",1)</v>
      </c>
      <c r="D62" s="99" t="s">
        <v>125</v>
      </c>
      <c r="E62" s="101">
        <v>2</v>
      </c>
      <c r="F62" s="102" t="s">
        <v>93</v>
      </c>
    </row>
    <row r="63" ht="120" customHeight="1" spans="1:6">
      <c r="A63" s="98">
        <v>60</v>
      </c>
      <c r="B63" s="99" t="s">
        <v>126</v>
      </c>
      <c r="C63" s="98" t="str">
        <f>_xlfn.DISPIMG("ID_FF22C272F62341198B9F047B49445825",1)</f>
        <v>=DISPIMG("ID_FF22C272F62341198B9F047B49445825",1)</v>
      </c>
      <c r="D63" s="99" t="s">
        <v>127</v>
      </c>
      <c r="E63" s="101">
        <v>4</v>
      </c>
      <c r="F63" s="102" t="s">
        <v>93</v>
      </c>
    </row>
    <row r="64" ht="120" customHeight="1" spans="1:6">
      <c r="A64" s="98">
        <v>61</v>
      </c>
      <c r="B64" s="99" t="s">
        <v>128</v>
      </c>
      <c r="C64" s="98" t="str">
        <f>_xlfn.DISPIMG("ID_EEAD7208D5174C27B3A62C66D6206A3A",1)</f>
        <v>=DISPIMG("ID_EEAD7208D5174C27B3A62C66D6206A3A",1)</v>
      </c>
      <c r="D64" s="103" t="s">
        <v>129</v>
      </c>
      <c r="E64" s="101">
        <v>1</v>
      </c>
      <c r="F64" s="102" t="s">
        <v>93</v>
      </c>
    </row>
    <row r="65" ht="39" customHeight="1" spans="1:6">
      <c r="A65" s="104" t="s">
        <v>130</v>
      </c>
      <c r="B65" s="105"/>
      <c r="C65" s="106"/>
      <c r="D65" s="107"/>
      <c r="E65" s="108">
        <f>SUM(E4:E64)</f>
        <v>201</v>
      </c>
      <c r="F65" s="109"/>
    </row>
  </sheetData>
  <autoFilter xmlns:etc="http://www.wps.cn/officeDocument/2017/etCustomData" ref="A3:E65" etc:filterBottomFollowUsedRange="0">
    <extLst/>
  </autoFilter>
  <mergeCells count="8">
    <mergeCell ref="A1:E1"/>
    <mergeCell ref="A65:B65"/>
    <mergeCell ref="A2:A3"/>
    <mergeCell ref="B2:B3"/>
    <mergeCell ref="C2:C3"/>
    <mergeCell ref="D2:D3"/>
    <mergeCell ref="E2:E3"/>
    <mergeCell ref="F2:F3"/>
  </mergeCells>
  <printOptions horizontalCentered="1"/>
  <pageMargins left="0.700694444444445" right="0.700694444444445" top="0.751388888888889" bottom="0.357638888888889" header="0.298611111111111" footer="0.298611111111111"/>
  <pageSetup paperSize="9" scale="63" fitToHeight="0" orientation="portrait" horizontalDpi="600"/>
  <headerFooter>
    <oddFooter>&amp;C&amp;9第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pane ySplit="2" topLeftCell="A3" activePane="bottomLeft" state="frozen"/>
      <selection/>
      <selection pane="bottomLeft" activeCell="A3" sqref="A3"/>
    </sheetView>
  </sheetViews>
  <sheetFormatPr defaultColWidth="9.23333333333333" defaultRowHeight="15.75" outlineLevelCol="4"/>
  <cols>
    <col min="3" max="3" width="18.7583333333333" customWidth="1"/>
    <col min="5" max="5" width="59.3083333333333" style="22" customWidth="1"/>
  </cols>
  <sheetData>
    <row r="1" s="34" customFormat="1" ht="16.5" spans="1:5">
      <c r="A1" s="78" t="s">
        <v>7</v>
      </c>
      <c r="B1" s="79"/>
      <c r="C1" s="79"/>
      <c r="D1" s="79"/>
      <c r="E1" s="79"/>
    </row>
    <row r="2" s="34" customFormat="1" ht="16.5" spans="1:5">
      <c r="A2" s="37" t="s">
        <v>1</v>
      </c>
      <c r="B2" s="27" t="s">
        <v>131</v>
      </c>
      <c r="C2" s="27" t="s">
        <v>132</v>
      </c>
      <c r="D2" s="27" t="s">
        <v>133</v>
      </c>
      <c r="E2" s="27" t="s">
        <v>134</v>
      </c>
    </row>
    <row r="3" s="34" customFormat="1" ht="99" spans="1:5">
      <c r="A3" s="28">
        <v>1</v>
      </c>
      <c r="B3" s="29" t="s">
        <v>135</v>
      </c>
      <c r="C3" s="38" t="str">
        <f>_xlfn.DISPIMG("ID_A04B285C01A6493D879BBA08D14B4A7F",1)</f>
        <v>=DISPIMG("ID_A04B285C01A6493D879BBA08D14B4A7F",1)</v>
      </c>
      <c r="D3" s="30">
        <v>1</v>
      </c>
      <c r="E3" s="39" t="s">
        <v>136</v>
      </c>
    </row>
    <row r="4" s="34" customFormat="1" ht="99" spans="1:5">
      <c r="A4" s="28">
        <v>2</v>
      </c>
      <c r="B4" s="29" t="s">
        <v>137</v>
      </c>
      <c r="C4" s="30" t="str">
        <f>_xlfn.DISPIMG("ID_E97DBB2FAA6C4A54BA584A3BB03DA04F",1)</f>
        <v>=DISPIMG("ID_E97DBB2FAA6C4A54BA584A3BB03DA04F",1)</v>
      </c>
      <c r="D4" s="30">
        <v>1</v>
      </c>
      <c r="E4" s="39" t="s">
        <v>138</v>
      </c>
    </row>
    <row r="5" s="34" customFormat="1" ht="115.5" spans="1:5">
      <c r="A5" s="28">
        <v>3</v>
      </c>
      <c r="B5" s="29" t="s">
        <v>139</v>
      </c>
      <c r="C5" s="40" t="str">
        <f>_xlfn.DISPIMG("ID_5739E94A51EE4375B56AA484C7F85599",1)</f>
        <v>=DISPIMG("ID_5739E94A51EE4375B56AA484C7F85599",1)</v>
      </c>
      <c r="D5" s="30">
        <v>1</v>
      </c>
      <c r="E5" s="39" t="s">
        <v>140</v>
      </c>
    </row>
    <row r="6" s="34" customFormat="1" ht="82.5" spans="1:5">
      <c r="A6" s="28">
        <v>4</v>
      </c>
      <c r="B6" s="29" t="s">
        <v>141</v>
      </c>
      <c r="C6" s="40" t="str">
        <f>_xlfn.DISPIMG("ID_7B019426A2B74A70910B0D8AC3C56DBF",1)</f>
        <v>=DISPIMG("ID_7B019426A2B74A70910B0D8AC3C56DBF",1)</v>
      </c>
      <c r="D6" s="30">
        <v>1</v>
      </c>
      <c r="E6" s="39" t="s">
        <v>142</v>
      </c>
    </row>
    <row r="7" s="34" customFormat="1" ht="82.5" spans="1:5">
      <c r="A7" s="28">
        <v>5</v>
      </c>
      <c r="B7" s="29" t="s">
        <v>143</v>
      </c>
      <c r="C7" s="40" t="str">
        <f>_xlfn.DISPIMG("ID_3EB0F3BC691042E3941CE6817838FDEA",1)</f>
        <v>=DISPIMG("ID_3EB0F3BC691042E3941CE6817838FDEA",1)</v>
      </c>
      <c r="D7" s="30">
        <v>1</v>
      </c>
      <c r="E7" s="39" t="s">
        <v>144</v>
      </c>
    </row>
    <row r="8" s="34" customFormat="1" ht="66" spans="1:5">
      <c r="A8" s="28">
        <v>6</v>
      </c>
      <c r="B8" s="29" t="s">
        <v>145</v>
      </c>
      <c r="C8" s="30" t="str">
        <f>_xlfn.DISPIMG("ID_4575ABF35660428487C6ED338E3F1D14",1)</f>
        <v>=DISPIMG("ID_4575ABF35660428487C6ED338E3F1D14",1)</v>
      </c>
      <c r="D8" s="30">
        <v>1</v>
      </c>
      <c r="E8" s="39" t="s">
        <v>146</v>
      </c>
    </row>
    <row r="9" s="34" customFormat="1" ht="16.5" spans="1:5">
      <c r="A9" s="28">
        <v>7</v>
      </c>
      <c r="B9" s="29" t="s">
        <v>147</v>
      </c>
      <c r="C9" s="30"/>
      <c r="D9" s="30">
        <v>1</v>
      </c>
      <c r="E9" s="39"/>
    </row>
    <row r="10" s="34" customFormat="1" ht="17.25" spans="1:5">
      <c r="A10" s="42">
        <v>8</v>
      </c>
      <c r="B10" s="43" t="s">
        <v>148</v>
      </c>
      <c r="C10" s="45"/>
      <c r="D10" s="45">
        <v>1</v>
      </c>
      <c r="E10" s="46"/>
    </row>
  </sheetData>
  <mergeCells count="3">
    <mergeCell ref="A1:E1"/>
    <mergeCell ref="C8:C10"/>
    <mergeCell ref="E8:E10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pane ySplit="4" topLeftCell="A5" activePane="bottomLeft" state="frozen"/>
      <selection/>
      <selection pane="bottomLeft" activeCell="A5" sqref="A5"/>
    </sheetView>
  </sheetViews>
  <sheetFormatPr defaultColWidth="9.23333333333333" defaultRowHeight="15.75" outlineLevelCol="4"/>
  <cols>
    <col min="3" max="3" width="18.7583333333333" customWidth="1"/>
    <col min="5" max="5" width="49.125" style="22" customWidth="1"/>
  </cols>
  <sheetData>
    <row r="1" s="67" customFormat="1" ht="19.5" spans="1:5">
      <c r="A1" s="68" t="s">
        <v>149</v>
      </c>
      <c r="B1" s="69"/>
      <c r="C1" s="69"/>
      <c r="D1" s="69"/>
      <c r="E1" s="51"/>
    </row>
    <row r="2" s="49" customFormat="1" ht="58" customHeight="1" spans="1:5">
      <c r="A2" s="52" t="s">
        <v>150</v>
      </c>
      <c r="B2" s="53"/>
      <c r="C2" s="53"/>
      <c r="D2" s="53"/>
      <c r="E2" s="53"/>
    </row>
    <row r="3" s="67" customFormat="1" ht="16.5" spans="1:5">
      <c r="A3" s="70" t="s">
        <v>1</v>
      </c>
      <c r="B3" s="71" t="s">
        <v>151</v>
      </c>
      <c r="C3" s="71" t="s">
        <v>132</v>
      </c>
      <c r="D3" s="71" t="s">
        <v>152</v>
      </c>
      <c r="E3" s="55"/>
    </row>
    <row r="4" s="67" customFormat="1" ht="16.5" spans="1:5">
      <c r="A4" s="70"/>
      <c r="B4" s="71"/>
      <c r="C4" s="71"/>
      <c r="D4" s="71" t="s">
        <v>133</v>
      </c>
      <c r="E4" s="55"/>
    </row>
    <row r="5" s="67" customFormat="1" ht="99" spans="1:5">
      <c r="A5" s="72">
        <v>1</v>
      </c>
      <c r="B5" s="73" t="s">
        <v>153</v>
      </c>
      <c r="C5" s="58" t="str">
        <f>_xlfn.DISPIMG("ID_88B1250648C44688AB282AFA6D4B18D0",1)</f>
        <v>=DISPIMG("ID_88B1250648C44688AB282AFA6D4B18D0",1)</v>
      </c>
      <c r="D5" s="74">
        <v>8</v>
      </c>
      <c r="E5" s="53" t="s">
        <v>154</v>
      </c>
    </row>
    <row r="6" s="67" customFormat="1" ht="82.5" spans="1:5">
      <c r="A6" s="72">
        <v>2</v>
      </c>
      <c r="B6" s="73" t="s">
        <v>155</v>
      </c>
      <c r="C6" s="73" t="str">
        <f>_xlfn.DISPIMG("ID_3C81C3A494D845CE8EE23756EC8C95E1",1)</f>
        <v>=DISPIMG("ID_3C81C3A494D845CE8EE23756EC8C95E1",1)</v>
      </c>
      <c r="D6" s="74">
        <v>2</v>
      </c>
      <c r="E6" s="53" t="s">
        <v>156</v>
      </c>
    </row>
    <row r="7" s="67" customFormat="1" ht="115.5" spans="1:5">
      <c r="A7" s="72">
        <v>3</v>
      </c>
      <c r="B7" s="73" t="s">
        <v>157</v>
      </c>
      <c r="C7" s="73" t="str">
        <f>_xlfn.DISPIMG("ID_0C038A40187C45F285FD4B1099614BC5",1)</f>
        <v>=DISPIMG("ID_0C038A40187C45F285FD4B1099614BC5",1)</v>
      </c>
      <c r="D7" s="74">
        <v>2</v>
      </c>
      <c r="E7" s="53" t="s">
        <v>158</v>
      </c>
    </row>
    <row r="8" s="67" customFormat="1" ht="99" spans="1:5">
      <c r="A8" s="72">
        <v>4</v>
      </c>
      <c r="B8" s="73" t="s">
        <v>159</v>
      </c>
      <c r="C8" s="73" t="str">
        <f>_xlfn.DISPIMG("ID_FA12A128056D4650AAB9AC359E3CEBED",1)</f>
        <v>=DISPIMG("ID_FA12A128056D4650AAB9AC359E3CEBED",1)</v>
      </c>
      <c r="D8" s="74">
        <v>2</v>
      </c>
      <c r="E8" s="53" t="s">
        <v>160</v>
      </c>
    </row>
    <row r="9" s="67" customFormat="1" ht="99" spans="1:5">
      <c r="A9" s="72">
        <v>5</v>
      </c>
      <c r="B9" s="73" t="s">
        <v>161</v>
      </c>
      <c r="C9" s="73" t="str">
        <f>_xlfn.DISPIMG("ID_8BBA8D853F234788916079106E6A983E",1)</f>
        <v>=DISPIMG("ID_8BBA8D853F234788916079106E6A983E",1)</v>
      </c>
      <c r="D9" s="74">
        <v>2</v>
      </c>
      <c r="E9" s="53" t="s">
        <v>162</v>
      </c>
    </row>
    <row r="10" s="67" customFormat="1" ht="99" spans="1:5">
      <c r="A10" s="72">
        <v>6</v>
      </c>
      <c r="B10" s="73" t="s">
        <v>163</v>
      </c>
      <c r="C10" s="73" t="str">
        <f>_xlfn.DISPIMG("ID_1B65DE395B2E4DC8A2E6C55D795C367D",1)</f>
        <v>=DISPIMG("ID_1B65DE395B2E4DC8A2E6C55D795C367D",1)</v>
      </c>
      <c r="D10" s="74">
        <v>1</v>
      </c>
      <c r="E10" s="53" t="s">
        <v>164</v>
      </c>
    </row>
    <row r="11" s="67" customFormat="1" ht="181.5" spans="1:5">
      <c r="A11" s="72">
        <v>7</v>
      </c>
      <c r="B11" s="73" t="s">
        <v>165</v>
      </c>
      <c r="C11" s="73" t="str">
        <f>_xlfn.DISPIMG("ID_F8C940AB574F4907B52153088A84CEA0",1)</f>
        <v>=DISPIMG("ID_F8C940AB574F4907B52153088A84CEA0",1)</v>
      </c>
      <c r="D11" s="74">
        <v>1</v>
      </c>
      <c r="E11" s="53" t="s">
        <v>166</v>
      </c>
    </row>
    <row r="12" s="67" customFormat="1" ht="132" spans="1:5">
      <c r="A12" s="72">
        <v>8</v>
      </c>
      <c r="B12" s="73" t="s">
        <v>167</v>
      </c>
      <c r="C12" s="73" t="str">
        <f>_xlfn.DISPIMG("ID_DAA37111C71548E199FE31A683CF8782",1)</f>
        <v>=DISPIMG("ID_DAA37111C71548E199FE31A683CF8782",1)</v>
      </c>
      <c r="D12" s="74">
        <v>1</v>
      </c>
      <c r="E12" s="53" t="s">
        <v>168</v>
      </c>
    </row>
    <row r="13" s="67" customFormat="1" ht="82.5" spans="1:5">
      <c r="A13" s="72">
        <v>9</v>
      </c>
      <c r="B13" s="73" t="s">
        <v>169</v>
      </c>
      <c r="C13" s="60" t="str">
        <f>_xlfn.DISPIMG("ID_0A5306CE39AB4467A4105D44F9EB3BEE",1)</f>
        <v>=DISPIMG("ID_0A5306CE39AB4467A4105D44F9EB3BEE",1)</v>
      </c>
      <c r="D13" s="74">
        <v>2</v>
      </c>
      <c r="E13" s="53" t="s">
        <v>170</v>
      </c>
    </row>
    <row r="14" s="67" customFormat="1" ht="102.75" spans="1:5">
      <c r="A14" s="75">
        <v>10</v>
      </c>
      <c r="B14" s="76" t="s">
        <v>171</v>
      </c>
      <c r="C14" s="64" t="str">
        <f>_xlfn.DISPIMG("ID_B79930C4F29F4FEEB6EF3DDA3133F07C",1)</f>
        <v>=DISPIMG("ID_B79930C4F29F4FEEB6EF3DDA3133F07C",1)</v>
      </c>
      <c r="D14" s="77">
        <v>2</v>
      </c>
      <c r="E14" s="66" t="s">
        <v>172</v>
      </c>
    </row>
  </sheetData>
  <mergeCells count="6">
    <mergeCell ref="A1:E1"/>
    <mergeCell ref="A2:E2"/>
    <mergeCell ref="D3:E3"/>
    <mergeCell ref="A3:A4"/>
    <mergeCell ref="B3:B4"/>
    <mergeCell ref="C3:C4"/>
  </mergeCells>
  <pageMargins left="0.75" right="0.75" top="1" bottom="1" header="0.5" footer="0.5"/>
  <pageSetup paperSize="9" orientation="portrait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pane ySplit="4" topLeftCell="A5" activePane="bottomLeft" state="frozen"/>
      <selection/>
      <selection pane="bottomLeft" activeCell="A5" sqref="A5"/>
    </sheetView>
  </sheetViews>
  <sheetFormatPr defaultColWidth="9.23333333333333" defaultRowHeight="15.75" outlineLevelCol="6"/>
  <cols>
    <col min="1" max="2" width="9.23333333333333" style="22"/>
    <col min="3" max="3" width="19.4583333333333" style="22" customWidth="1"/>
    <col min="4" max="4" width="9.23333333333333" style="22"/>
    <col min="5" max="5" width="55" style="22" customWidth="1"/>
    <col min="6" max="16384" width="9.23333333333333" style="22"/>
  </cols>
  <sheetData>
    <row r="1" s="49" customFormat="1" ht="19.5" spans="1:5">
      <c r="A1" s="50" t="s">
        <v>173</v>
      </c>
      <c r="B1" s="51"/>
      <c r="C1" s="51"/>
      <c r="D1" s="51"/>
      <c r="E1" s="51"/>
    </row>
    <row r="2" s="49" customFormat="1" ht="39" customHeight="1" spans="1:5">
      <c r="A2" s="52" t="s">
        <v>174</v>
      </c>
      <c r="B2" s="53"/>
      <c r="C2" s="53"/>
      <c r="D2" s="53"/>
      <c r="E2" s="53"/>
    </row>
    <row r="3" s="49" customFormat="1" ht="16.5" spans="1:5">
      <c r="A3" s="54" t="s">
        <v>1</v>
      </c>
      <c r="B3" s="55" t="s">
        <v>151</v>
      </c>
      <c r="C3" s="55" t="s">
        <v>132</v>
      </c>
      <c r="D3" s="55" t="s">
        <v>175</v>
      </c>
      <c r="E3" s="55"/>
    </row>
    <row r="4" s="49" customFormat="1" ht="16.5" spans="1:5">
      <c r="A4" s="54"/>
      <c r="B4" s="55"/>
      <c r="C4" s="55"/>
      <c r="D4" s="55" t="s">
        <v>133</v>
      </c>
      <c r="E4" s="55"/>
    </row>
    <row r="5" s="49" customFormat="1" ht="99" spans="1:5">
      <c r="A5" s="56">
        <v>1</v>
      </c>
      <c r="B5" s="57" t="s">
        <v>153</v>
      </c>
      <c r="C5" s="58" t="str">
        <f>_xlfn.DISPIMG("ID_88B1250648C44688AB282AFA6D4B18D0",1)</f>
        <v>=DISPIMG("ID_88B1250648C44688AB282AFA6D4B18D0",1)</v>
      </c>
      <c r="D5" s="59">
        <v>6</v>
      </c>
      <c r="E5" s="53" t="s">
        <v>154</v>
      </c>
    </row>
    <row r="6" s="49" customFormat="1" ht="82.5" spans="1:5">
      <c r="A6" s="56">
        <v>2</v>
      </c>
      <c r="B6" s="57" t="s">
        <v>155</v>
      </c>
      <c r="C6" s="57" t="str">
        <f>_xlfn.DISPIMG("ID_CA12A0A265E24D3C86380A0D660BDB59",1)</f>
        <v>=DISPIMG("ID_CA12A0A265E24D3C86380A0D660BDB59",1)</v>
      </c>
      <c r="D6" s="59">
        <v>2</v>
      </c>
      <c r="E6" s="53" t="s">
        <v>156</v>
      </c>
    </row>
    <row r="7" s="49" customFormat="1" ht="99" spans="1:5">
      <c r="A7" s="56">
        <v>3</v>
      </c>
      <c r="B7" s="57" t="s">
        <v>176</v>
      </c>
      <c r="C7" s="57" t="str">
        <f>_xlfn.DISPIMG("ID_9CE1048BBDE44A8798C10E56349C3484",1)</f>
        <v>=DISPIMG("ID_9CE1048BBDE44A8798C10E56349C3484",1)</v>
      </c>
      <c r="D7" s="59">
        <v>2</v>
      </c>
      <c r="E7" s="53" t="s">
        <v>177</v>
      </c>
    </row>
    <row r="8" s="49" customFormat="1" ht="99" spans="1:5">
      <c r="A8" s="56">
        <v>4</v>
      </c>
      <c r="B8" s="57" t="s">
        <v>157</v>
      </c>
      <c r="C8" s="57" t="str">
        <f>_xlfn.DISPIMG("ID_0C038A40187C45F285FD4B1099614BC5",1)</f>
        <v>=DISPIMG("ID_0C038A40187C45F285FD4B1099614BC5",1)</v>
      </c>
      <c r="D8" s="59">
        <v>2</v>
      </c>
      <c r="E8" s="53" t="s">
        <v>158</v>
      </c>
    </row>
    <row r="9" s="49" customFormat="1" ht="99" spans="1:5">
      <c r="A9" s="56">
        <v>5</v>
      </c>
      <c r="B9" s="57" t="s">
        <v>159</v>
      </c>
      <c r="C9" s="57" t="str">
        <f>_xlfn.DISPIMG("ID_FA12A128056D4650AAB9AC359E3CEBED",1)</f>
        <v>=DISPIMG("ID_FA12A128056D4650AAB9AC359E3CEBED",1)</v>
      </c>
      <c r="D9" s="59">
        <v>2</v>
      </c>
      <c r="E9" s="53" t="s">
        <v>160</v>
      </c>
    </row>
    <row r="10" s="49" customFormat="1" ht="82.5" spans="1:5">
      <c r="A10" s="56">
        <v>6</v>
      </c>
      <c r="B10" s="57" t="s">
        <v>161</v>
      </c>
      <c r="C10" s="57" t="str">
        <f>_xlfn.DISPIMG("ID_8BBA8D853F234788916079106E6A983E",1)</f>
        <v>=DISPIMG("ID_8BBA8D853F234788916079106E6A983E",1)</v>
      </c>
      <c r="D10" s="59">
        <v>2</v>
      </c>
      <c r="E10" s="53" t="s">
        <v>162</v>
      </c>
    </row>
    <row r="11" s="21" customFormat="1" ht="82.5" spans="1:7">
      <c r="A11" s="56">
        <v>7</v>
      </c>
      <c r="B11" s="57" t="s">
        <v>169</v>
      </c>
      <c r="C11" s="60" t="str">
        <f>_xlfn.DISPIMG("ID_B892FE61B3A64A70AC82BC17622A995A",1)</f>
        <v>=DISPIMG("ID_B892FE61B3A64A70AC82BC17622A995A",1)</v>
      </c>
      <c r="D11" s="61">
        <v>2</v>
      </c>
      <c r="E11" s="53" t="s">
        <v>170</v>
      </c>
      <c r="F11" s="49"/>
      <c r="G11" s="49"/>
    </row>
    <row r="12" s="21" customFormat="1" ht="86.25" spans="1:7">
      <c r="A12" s="62">
        <v>8</v>
      </c>
      <c r="B12" s="63" t="s">
        <v>171</v>
      </c>
      <c r="C12" s="64" t="str">
        <f>_xlfn.DISPIMG("ID_FE667487D95A4DE2BD7BB92C25F04C6A",1)</f>
        <v>=DISPIMG("ID_FE667487D95A4DE2BD7BB92C25F04C6A",1)</v>
      </c>
      <c r="D12" s="65">
        <v>2</v>
      </c>
      <c r="E12" s="66" t="s">
        <v>172</v>
      </c>
      <c r="F12" s="49"/>
      <c r="G12" s="49"/>
    </row>
  </sheetData>
  <mergeCells count="6">
    <mergeCell ref="A1:E1"/>
    <mergeCell ref="A2:E2"/>
    <mergeCell ref="D3:E3"/>
    <mergeCell ref="A3:A4"/>
    <mergeCell ref="B3:B4"/>
    <mergeCell ref="C3:C4"/>
  </mergeCells>
  <pageMargins left="0.75" right="0.75" top="1" bottom="1" header="0.5" footer="0.5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zoomScale="90" zoomScaleNormal="90" workbookViewId="0">
      <pane ySplit="2" topLeftCell="A3" activePane="bottomLeft" state="frozen"/>
      <selection/>
      <selection pane="bottomLeft" activeCell="A5" sqref="A5"/>
    </sheetView>
  </sheetViews>
  <sheetFormatPr defaultColWidth="9.23333333333333" defaultRowHeight="15.75" outlineLevelCol="4"/>
  <cols>
    <col min="1" max="1" width="9.23333333333333" style="22"/>
    <col min="2" max="2" width="13.325" style="22" customWidth="1"/>
    <col min="3" max="3" width="21.8083333333333" style="22" customWidth="1"/>
    <col min="4" max="4" width="9.23333333333333" style="22"/>
    <col min="5" max="5" width="50.2666666666667" style="22" customWidth="1"/>
    <col min="6" max="16384" width="9.23333333333333" style="22"/>
  </cols>
  <sheetData>
    <row r="1" s="21" customFormat="1" ht="16.5" spans="1:5">
      <c r="A1" s="23" t="s">
        <v>56</v>
      </c>
      <c r="B1" s="24"/>
      <c r="C1" s="24"/>
      <c r="D1" s="24"/>
      <c r="E1" s="24"/>
    </row>
    <row r="2" s="21" customFormat="1" ht="16.5" spans="1:5">
      <c r="A2" s="25" t="s">
        <v>1</v>
      </c>
      <c r="B2" s="26" t="s">
        <v>131</v>
      </c>
      <c r="C2" s="26" t="s">
        <v>132</v>
      </c>
      <c r="D2" s="26" t="s">
        <v>133</v>
      </c>
      <c r="E2" s="47" t="s">
        <v>134</v>
      </c>
    </row>
    <row r="3" s="21" customFormat="1" ht="247.5" spans="1:5">
      <c r="A3" s="28">
        <v>1</v>
      </c>
      <c r="B3" s="29" t="s">
        <v>178</v>
      </c>
      <c r="C3" s="30" t="str">
        <f>_xlfn.DISPIMG("ID_2F4A33B8E21C455486F774250A458CF9",1)</f>
        <v>=DISPIMG("ID_2F4A33B8E21C455486F774250A458CF9",1)</v>
      </c>
      <c r="D3" s="30">
        <v>1</v>
      </c>
      <c r="E3" s="48" t="s">
        <v>179</v>
      </c>
    </row>
    <row r="4" s="21" customFormat="1" ht="82.5" spans="1:5">
      <c r="A4" s="28">
        <v>2</v>
      </c>
      <c r="B4" s="29" t="s">
        <v>180</v>
      </c>
      <c r="C4" s="30" t="str">
        <f>_xlfn.DISPIMG("ID_EE7AA392CCF9465DA3D8F5D24543F328",1)</f>
        <v>=DISPIMG("ID_EE7AA392CCF9465DA3D8F5D24543F328",1)</v>
      </c>
      <c r="D4" s="30">
        <v>1</v>
      </c>
      <c r="E4" s="48" t="s">
        <v>181</v>
      </c>
    </row>
    <row r="5" s="21" customFormat="1" ht="132" spans="1:5">
      <c r="A5" s="28">
        <v>3</v>
      </c>
      <c r="B5" s="29" t="s">
        <v>182</v>
      </c>
      <c r="C5" s="30" t="str">
        <f>_xlfn.DISPIMG("ID_322A40272B4A48CCA6AF3F3D0FB0E0F8",1)</f>
        <v>=DISPIMG("ID_322A40272B4A48CCA6AF3F3D0FB0E0F8",1)</v>
      </c>
      <c r="D5" s="30">
        <v>1</v>
      </c>
      <c r="E5" s="48" t="s">
        <v>183</v>
      </c>
    </row>
    <row r="6" s="21" customFormat="1" ht="99" spans="1:5">
      <c r="A6" s="28">
        <v>4</v>
      </c>
      <c r="B6" s="29" t="s">
        <v>184</v>
      </c>
      <c r="C6" s="30" t="str">
        <f>_xlfn.DISPIMG("ID_C6778564C05F4549A97443BC4145868C",1)</f>
        <v>=DISPIMG("ID_C6778564C05F4549A97443BC4145868C",1)</v>
      </c>
      <c r="D6" s="30">
        <v>2</v>
      </c>
      <c r="E6" s="48" t="s">
        <v>185</v>
      </c>
    </row>
    <row r="7" s="21" customFormat="1" ht="99" spans="1:5">
      <c r="A7" s="28">
        <v>5</v>
      </c>
      <c r="B7" s="29" t="s">
        <v>186</v>
      </c>
      <c r="C7" s="30" t="str">
        <f>_xlfn.DISPIMG("ID_6F814AAA33E348BA9BA739AD2E2609C5",1)</f>
        <v>=DISPIMG("ID_6F814AAA33E348BA9BA739AD2E2609C5",1)</v>
      </c>
      <c r="D7" s="30">
        <v>1</v>
      </c>
      <c r="E7" s="48" t="s">
        <v>187</v>
      </c>
    </row>
    <row r="8" s="21" customFormat="1" ht="99" spans="1:5">
      <c r="A8" s="28">
        <v>6</v>
      </c>
      <c r="B8" s="29" t="s">
        <v>188</v>
      </c>
      <c r="C8" s="30" t="str">
        <f>_xlfn.DISPIMG("ID_56FF96A4FEE244ADB7EE8EB7F42ECBE9",1)</f>
        <v>=DISPIMG("ID_56FF96A4FEE244ADB7EE8EB7F42ECBE9",1)</v>
      </c>
      <c r="D8" s="30">
        <v>1</v>
      </c>
      <c r="E8" s="48" t="s">
        <v>189</v>
      </c>
    </row>
    <row r="9" s="21" customFormat="1" ht="132" spans="1:5">
      <c r="A9" s="28">
        <v>7</v>
      </c>
      <c r="B9" s="29" t="s">
        <v>190</v>
      </c>
      <c r="C9" s="30" t="str">
        <f>_xlfn.DISPIMG("ID_DDC07BFB4B9342EEA8A4D3C09A89B39B",1)</f>
        <v>=DISPIMG("ID_DDC07BFB4B9342EEA8A4D3C09A89B39B",1)</v>
      </c>
      <c r="D9" s="30">
        <v>1</v>
      </c>
      <c r="E9" s="48" t="s">
        <v>191</v>
      </c>
    </row>
  </sheetData>
  <mergeCells count="1">
    <mergeCell ref="A1:E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pane ySplit="2" topLeftCell="A3" activePane="bottomLeft" state="frozen"/>
      <selection/>
      <selection pane="bottomLeft" activeCell="A5" sqref="A5"/>
    </sheetView>
  </sheetViews>
  <sheetFormatPr defaultColWidth="9.23333333333333" defaultRowHeight="15.75" outlineLevelCol="4"/>
  <cols>
    <col min="1" max="1" width="6.375" style="22" customWidth="1"/>
    <col min="2" max="2" width="13.25" style="22" customWidth="1"/>
    <col min="3" max="3" width="15.25" style="22" customWidth="1"/>
    <col min="4" max="4" width="9.23333333333333" style="22"/>
    <col min="5" max="5" width="44.5" style="22" customWidth="1"/>
    <col min="6" max="16384" width="9.23333333333333" style="22"/>
  </cols>
  <sheetData>
    <row r="1" s="34" customFormat="1" ht="16.5" spans="1:5">
      <c r="A1" s="35" t="s">
        <v>192</v>
      </c>
      <c r="B1" s="36"/>
      <c r="C1" s="36"/>
      <c r="D1" s="36"/>
      <c r="E1" s="36"/>
    </row>
    <row r="2" s="34" customFormat="1" ht="16.5" spans="1:5">
      <c r="A2" s="37" t="s">
        <v>1</v>
      </c>
      <c r="B2" s="27" t="s">
        <v>131</v>
      </c>
      <c r="C2" s="27" t="s">
        <v>132</v>
      </c>
      <c r="D2" s="27" t="s">
        <v>133</v>
      </c>
      <c r="E2" s="27" t="s">
        <v>134</v>
      </c>
    </row>
    <row r="3" s="34" customFormat="1" ht="115.5" spans="1:5">
      <c r="A3" s="28">
        <v>1</v>
      </c>
      <c r="B3" s="29" t="s">
        <v>135</v>
      </c>
      <c r="C3" s="38" t="str">
        <f>_xlfn.DISPIMG("ID_7613F5851BD341839813EF66BF47A3E7",1)</f>
        <v>=DISPIMG("ID_7613F5851BD341839813EF66BF47A3E7",1)</v>
      </c>
      <c r="D3" s="30">
        <v>1</v>
      </c>
      <c r="E3" s="39" t="s">
        <v>136</v>
      </c>
    </row>
    <row r="4" s="34" customFormat="1" ht="115.5" spans="1:5">
      <c r="A4" s="28">
        <v>2</v>
      </c>
      <c r="B4" s="29" t="s">
        <v>137</v>
      </c>
      <c r="C4" s="30" t="str">
        <f>_xlfn.DISPIMG("ID_0CB77C5BFDF84A32BDA9AA6524F85355",1)</f>
        <v>=DISPIMG("ID_0CB77C5BFDF84A32BDA9AA6524F85355",1)</v>
      </c>
      <c r="D4" s="30">
        <v>1</v>
      </c>
      <c r="E4" s="39" t="s">
        <v>138</v>
      </c>
    </row>
    <row r="5" s="34" customFormat="1" ht="115.5" spans="1:5">
      <c r="A5" s="28">
        <v>3</v>
      </c>
      <c r="B5" s="29" t="s">
        <v>139</v>
      </c>
      <c r="C5" s="40" t="str">
        <f>_xlfn.DISPIMG("ID_6726983094EB46D6BF9A032CBDE52F5E",1)</f>
        <v>=DISPIMG("ID_6726983094EB46D6BF9A032CBDE52F5E",1)</v>
      </c>
      <c r="D5" s="30">
        <v>1</v>
      </c>
      <c r="E5" s="39" t="s">
        <v>140</v>
      </c>
    </row>
    <row r="6" s="34" customFormat="1" ht="82.5" spans="1:5">
      <c r="A6" s="28">
        <v>4</v>
      </c>
      <c r="B6" s="29" t="s">
        <v>141</v>
      </c>
      <c r="C6" s="40" t="str">
        <f>_xlfn.DISPIMG("ID_A47A53EDC7BA4514BB7CCAC1AC3D01C4",1)</f>
        <v>=DISPIMG("ID_A47A53EDC7BA4514BB7CCAC1AC3D01C4",1)</v>
      </c>
      <c r="D6" s="30">
        <v>1</v>
      </c>
      <c r="E6" s="39" t="s">
        <v>142</v>
      </c>
    </row>
    <row r="7" s="34" customFormat="1" ht="82.5" spans="1:5">
      <c r="A7" s="28">
        <v>5</v>
      </c>
      <c r="B7" s="29" t="s">
        <v>143</v>
      </c>
      <c r="C7" s="40" t="str">
        <f>_xlfn.DISPIMG("ID_0721030B42B34C5E93DFFA05542916AF",1)</f>
        <v>=DISPIMG("ID_0721030B42B34C5E93DFFA05542916AF",1)</v>
      </c>
      <c r="D7" s="30">
        <v>1</v>
      </c>
      <c r="E7" s="39" t="s">
        <v>144</v>
      </c>
    </row>
    <row r="8" s="34" customFormat="1" ht="132" spans="1:5">
      <c r="A8" s="28">
        <v>6</v>
      </c>
      <c r="B8" s="29" t="s">
        <v>193</v>
      </c>
      <c r="C8" s="30" t="str">
        <f>_xlfn.DISPIMG("ID_22757CBE48274743A698BD66C3D6695C",1)</f>
        <v>=DISPIMG("ID_22757CBE48274743A698BD66C3D6695C",1)</v>
      </c>
      <c r="D8" s="30">
        <v>1</v>
      </c>
      <c r="E8" s="39" t="s">
        <v>194</v>
      </c>
    </row>
    <row r="9" s="34" customFormat="1" ht="148.5" spans="1:5">
      <c r="A9" s="28">
        <v>7</v>
      </c>
      <c r="B9" s="29" t="s">
        <v>195</v>
      </c>
      <c r="C9" s="30" t="str">
        <f>_xlfn.DISPIMG("ID_FA53B1F7DEAD40E8A78487A5A4F43DFA",1)</f>
        <v>=DISPIMG("ID_FA53B1F7DEAD40E8A78487A5A4F43DFA",1)</v>
      </c>
      <c r="D9" s="30">
        <v>1</v>
      </c>
      <c r="E9" s="39" t="s">
        <v>196</v>
      </c>
    </row>
    <row r="10" s="34" customFormat="1" ht="49.5" spans="1:5">
      <c r="A10" s="28">
        <v>8</v>
      </c>
      <c r="B10" s="29" t="s">
        <v>145</v>
      </c>
      <c r="C10" s="30" t="str">
        <f>_xlfn.DISPIMG("ID_D8E6DC53D1B0429990C652FBF083B454",1)</f>
        <v>=DISPIMG("ID_D8E6DC53D1B0429990C652FBF083B454",1)</v>
      </c>
      <c r="D10" s="30">
        <v>2</v>
      </c>
      <c r="E10" s="39" t="s">
        <v>146</v>
      </c>
    </row>
    <row r="11" s="34" customFormat="1" ht="16.5" spans="1:5">
      <c r="A11" s="28">
        <v>9</v>
      </c>
      <c r="B11" s="29" t="s">
        <v>147</v>
      </c>
      <c r="C11" s="30"/>
      <c r="D11" s="30">
        <v>2</v>
      </c>
      <c r="E11" s="39"/>
    </row>
    <row r="12" s="34" customFormat="1" ht="16.5" spans="1:5">
      <c r="A12" s="28">
        <v>10</v>
      </c>
      <c r="B12" s="29" t="s">
        <v>148</v>
      </c>
      <c r="C12" s="30"/>
      <c r="D12" s="30">
        <v>2</v>
      </c>
      <c r="E12" s="39"/>
    </row>
    <row r="13" s="34" customFormat="1" ht="99" spans="1:5">
      <c r="A13" s="28">
        <v>11</v>
      </c>
      <c r="B13" s="29" t="s">
        <v>197</v>
      </c>
      <c r="C13" s="41" t="str">
        <f>_xlfn.DISPIMG("ID_3DF4C1EB4F8644A89C6BCA46963FF7C5",1)</f>
        <v>=DISPIMG("ID_3DF4C1EB4F8644A89C6BCA46963FF7C5",1)</v>
      </c>
      <c r="D13" s="30">
        <v>1</v>
      </c>
      <c r="E13" s="39" t="s">
        <v>198</v>
      </c>
    </row>
    <row r="14" s="34" customFormat="1" ht="86.25" spans="1:5">
      <c r="A14" s="42">
        <v>12</v>
      </c>
      <c r="B14" s="43" t="s">
        <v>199</v>
      </c>
      <c r="C14" s="44" t="str">
        <f>_xlfn.DISPIMG("ID_8987739D3B5E47E79C61D5E048CB7D7E",1)</f>
        <v>=DISPIMG("ID_8987739D3B5E47E79C61D5E048CB7D7E",1)</v>
      </c>
      <c r="D14" s="45">
        <v>1</v>
      </c>
      <c r="E14" s="46" t="s">
        <v>200</v>
      </c>
    </row>
  </sheetData>
  <mergeCells count="3">
    <mergeCell ref="A1:E1"/>
    <mergeCell ref="C10:C12"/>
    <mergeCell ref="E10:E12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pane ySplit="2" topLeftCell="A3" activePane="bottomLeft" state="frozen"/>
      <selection/>
      <selection pane="bottomLeft" activeCell="A5" sqref="A5"/>
    </sheetView>
  </sheetViews>
  <sheetFormatPr defaultColWidth="9.23333333333333" defaultRowHeight="15.75" outlineLevelRow="6" outlineLevelCol="4"/>
  <cols>
    <col min="1" max="1" width="6.875" style="22" customWidth="1"/>
    <col min="2" max="2" width="11.75" style="22" customWidth="1"/>
    <col min="3" max="3" width="17" style="22" customWidth="1"/>
    <col min="4" max="4" width="9.23333333333333" style="22"/>
    <col min="5" max="5" width="44" style="22" customWidth="1"/>
    <col min="6" max="16384" width="9.23333333333333" style="22"/>
  </cols>
  <sheetData>
    <row r="1" s="21" customFormat="1" ht="16.5" spans="1:5">
      <c r="A1" s="23" t="s">
        <v>91</v>
      </c>
      <c r="B1" s="24"/>
      <c r="C1" s="24"/>
      <c r="D1" s="24"/>
      <c r="E1" s="24"/>
    </row>
    <row r="2" s="21" customFormat="1" ht="16.5" spans="1:5">
      <c r="A2" s="25" t="s">
        <v>1</v>
      </c>
      <c r="B2" s="26" t="s">
        <v>131</v>
      </c>
      <c r="C2" s="26" t="s">
        <v>132</v>
      </c>
      <c r="D2" s="26" t="s">
        <v>133</v>
      </c>
      <c r="E2" s="27" t="s">
        <v>134</v>
      </c>
    </row>
    <row r="3" s="21" customFormat="1" ht="297" spans="1:5">
      <c r="A3" s="28">
        <v>1</v>
      </c>
      <c r="B3" s="29" t="s">
        <v>178</v>
      </c>
      <c r="C3" s="30" t="str">
        <f>_xlfn.DISPIMG("ID_E4AA40ACF53D4F428517D560E5A08A54",1)</f>
        <v>=DISPIMG("ID_E4AA40ACF53D4F428517D560E5A08A54",1)</v>
      </c>
      <c r="D3" s="30">
        <v>1</v>
      </c>
      <c r="E3" s="31" t="s">
        <v>179</v>
      </c>
    </row>
    <row r="4" s="21" customFormat="1" ht="99" spans="1:5">
      <c r="A4" s="28">
        <v>2</v>
      </c>
      <c r="B4" s="29" t="s">
        <v>180</v>
      </c>
      <c r="C4" s="30" t="str">
        <f>_xlfn.DISPIMG("ID_455E48743DB945D8AC30EBE349985899",1)</f>
        <v>=DISPIMG("ID_455E48743DB945D8AC30EBE349985899",1)</v>
      </c>
      <c r="D4" s="30">
        <v>1</v>
      </c>
      <c r="E4" s="31" t="s">
        <v>181</v>
      </c>
    </row>
    <row r="5" s="21" customFormat="1" ht="148.5" spans="1:5">
      <c r="A5" s="28">
        <v>3</v>
      </c>
      <c r="B5" s="29" t="s">
        <v>182</v>
      </c>
      <c r="C5" s="30" t="str">
        <f>_xlfn.DISPIMG("ID_8F926D763C624A6FA8531D380E8A9D24",1)</f>
        <v>=DISPIMG("ID_8F926D763C624A6FA8531D380E8A9D24",1)</v>
      </c>
      <c r="D5" s="30">
        <v>1</v>
      </c>
      <c r="E5" s="31" t="s">
        <v>183</v>
      </c>
    </row>
    <row r="6" s="21" customFormat="1" ht="99" spans="1:5">
      <c r="A6" s="28">
        <v>4</v>
      </c>
      <c r="B6" s="29" t="s">
        <v>184</v>
      </c>
      <c r="C6" s="30" t="str">
        <f>_xlfn.DISPIMG("ID_497B65102E214EB2AAC423AEE1B943B6",1)</f>
        <v>=DISPIMG("ID_497B65102E214EB2AAC423AEE1B943B6",1)</v>
      </c>
      <c r="D6" s="30">
        <v>1</v>
      </c>
      <c r="E6" s="31" t="s">
        <v>185</v>
      </c>
    </row>
    <row r="7" s="21" customFormat="1" ht="99" spans="1:5">
      <c r="A7" s="28">
        <v>5</v>
      </c>
      <c r="B7" s="29" t="s">
        <v>201</v>
      </c>
      <c r="C7" s="32" t="str">
        <f>_xlfn.DISPIMG("ID_F6E11B2453614767BBA3E4EFBB7054FD",1)</f>
        <v>=DISPIMG("ID_F6E11B2453614767BBA3E4EFBB7054FD",1)</v>
      </c>
      <c r="D7" s="33">
        <v>2</v>
      </c>
      <c r="E7" s="31" t="s">
        <v>202</v>
      </c>
    </row>
  </sheetData>
  <mergeCells count="1">
    <mergeCell ref="A1:E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selection activeCell="J3" sqref="J3"/>
    </sheetView>
  </sheetViews>
  <sheetFormatPr defaultColWidth="9" defaultRowHeight="15.75" outlineLevelCol="6"/>
  <cols>
    <col min="3" max="3" width="19.875" customWidth="1"/>
    <col min="4" max="4" width="18.5" customWidth="1"/>
    <col min="5" max="5" width="18.375" customWidth="1"/>
    <col min="6" max="6" width="16.5" customWidth="1"/>
    <col min="7" max="7" width="15.875" customWidth="1"/>
  </cols>
  <sheetData>
    <row r="1" ht="35.25" spans="1:7">
      <c r="A1" s="13" t="s">
        <v>203</v>
      </c>
      <c r="B1" s="14"/>
      <c r="C1" s="14"/>
      <c r="D1" s="14"/>
      <c r="E1" s="14"/>
      <c r="F1" s="14"/>
      <c r="G1" s="14"/>
    </row>
    <row r="2" ht="32" customHeight="1" spans="1:7">
      <c r="A2" s="15" t="s">
        <v>1</v>
      </c>
      <c r="B2" s="15" t="s">
        <v>204</v>
      </c>
      <c r="C2" s="15" t="s">
        <v>205</v>
      </c>
      <c r="D2" s="15" t="s">
        <v>206</v>
      </c>
      <c r="E2" s="15" t="s">
        <v>207</v>
      </c>
      <c r="F2" s="15" t="s">
        <v>208</v>
      </c>
      <c r="G2" s="15" t="s">
        <v>133</v>
      </c>
    </row>
    <row r="3" ht="114" customHeight="1" spans="1:7">
      <c r="A3" s="16">
        <v>1</v>
      </c>
      <c r="B3" s="16" t="s">
        <v>209</v>
      </c>
      <c r="C3" s="16"/>
      <c r="D3" s="16" t="s">
        <v>210</v>
      </c>
      <c r="E3" s="16" t="s">
        <v>211</v>
      </c>
      <c r="F3" s="16"/>
      <c r="G3" s="15">
        <v>4</v>
      </c>
    </row>
    <row r="4" ht="28.5" spans="1:7">
      <c r="A4" s="17">
        <v>2</v>
      </c>
      <c r="B4" s="17" t="s">
        <v>212</v>
      </c>
      <c r="C4" s="18"/>
      <c r="D4" s="17" t="s">
        <v>213</v>
      </c>
      <c r="E4" s="16" t="s">
        <v>214</v>
      </c>
      <c r="F4" s="16" t="s">
        <v>215</v>
      </c>
      <c r="G4" s="15">
        <v>2</v>
      </c>
    </row>
    <row r="5" ht="28.5" spans="1:7">
      <c r="A5" s="19"/>
      <c r="B5" s="19"/>
      <c r="C5" s="18"/>
      <c r="D5" s="19"/>
      <c r="E5" s="16" t="s">
        <v>214</v>
      </c>
      <c r="F5" s="16" t="s">
        <v>216</v>
      </c>
      <c r="G5" s="15">
        <v>2</v>
      </c>
    </row>
    <row r="6" ht="149" customHeight="1" spans="1:7">
      <c r="A6" s="20"/>
      <c r="B6" s="19"/>
      <c r="C6" s="18"/>
      <c r="D6" s="20"/>
      <c r="E6" s="16" t="s">
        <v>211</v>
      </c>
      <c r="F6" s="16"/>
      <c r="G6" s="15">
        <v>6</v>
      </c>
    </row>
    <row r="7" ht="28.5" spans="1:7">
      <c r="A7" s="17">
        <v>3</v>
      </c>
      <c r="B7" s="17" t="s">
        <v>217</v>
      </c>
      <c r="C7" s="18"/>
      <c r="D7" s="17" t="s">
        <v>218</v>
      </c>
      <c r="E7" s="16" t="s">
        <v>214</v>
      </c>
      <c r="F7" s="16" t="s">
        <v>219</v>
      </c>
      <c r="G7" s="15">
        <v>2</v>
      </c>
    </row>
    <row r="8" ht="28.5" spans="1:7">
      <c r="A8" s="19"/>
      <c r="B8" s="19"/>
      <c r="C8" s="18"/>
      <c r="D8" s="19"/>
      <c r="E8" s="16" t="s">
        <v>214</v>
      </c>
      <c r="F8" s="16" t="s">
        <v>220</v>
      </c>
      <c r="G8" s="15">
        <v>2</v>
      </c>
    </row>
    <row r="9" ht="164" customHeight="1" spans="1:7">
      <c r="A9" s="20"/>
      <c r="B9" s="19"/>
      <c r="C9" s="18"/>
      <c r="D9" s="20"/>
      <c r="E9" s="16" t="s">
        <v>211</v>
      </c>
      <c r="F9" s="16"/>
      <c r="G9" s="15">
        <v>4</v>
      </c>
    </row>
    <row r="10" ht="117" customHeight="1" spans="1:7">
      <c r="A10" s="16">
        <v>4</v>
      </c>
      <c r="B10" s="16" t="s">
        <v>221</v>
      </c>
      <c r="C10" s="16"/>
      <c r="D10" s="16" t="s">
        <v>222</v>
      </c>
      <c r="E10" s="16" t="s">
        <v>211</v>
      </c>
      <c r="F10" s="16"/>
      <c r="G10" s="15">
        <v>8</v>
      </c>
    </row>
    <row r="11" ht="113" customHeight="1" spans="1:7">
      <c r="A11" s="16">
        <v>5</v>
      </c>
      <c r="B11" s="16" t="s">
        <v>223</v>
      </c>
      <c r="C11" s="16"/>
      <c r="D11" s="16" t="s">
        <v>224</v>
      </c>
      <c r="E11" s="16" t="s">
        <v>211</v>
      </c>
      <c r="F11" s="16"/>
      <c r="G11" s="15">
        <v>12</v>
      </c>
    </row>
    <row r="12" ht="131" customHeight="1" spans="1:7">
      <c r="A12" s="16">
        <v>6</v>
      </c>
      <c r="B12" s="16" t="s">
        <v>225</v>
      </c>
      <c r="C12" s="16"/>
      <c r="D12" s="16" t="s">
        <v>226</v>
      </c>
      <c r="E12" s="16" t="s">
        <v>211</v>
      </c>
      <c r="F12" s="16"/>
      <c r="G12" s="15">
        <v>4</v>
      </c>
    </row>
    <row r="13" ht="155" customHeight="1" spans="1:7">
      <c r="A13" s="16">
        <v>7</v>
      </c>
      <c r="B13" s="16" t="s">
        <v>227</v>
      </c>
      <c r="C13" s="16"/>
      <c r="D13" s="16" t="s">
        <v>228</v>
      </c>
      <c r="E13" s="16" t="s">
        <v>211</v>
      </c>
      <c r="F13" s="16"/>
      <c r="G13" s="15">
        <v>8</v>
      </c>
    </row>
    <row r="14" ht="28.5" spans="1:7">
      <c r="A14" s="17">
        <v>8</v>
      </c>
      <c r="B14" s="17" t="s">
        <v>229</v>
      </c>
      <c r="C14" s="16"/>
      <c r="D14" s="17" t="s">
        <v>230</v>
      </c>
      <c r="E14" s="16" t="s">
        <v>214</v>
      </c>
      <c r="F14" s="16" t="s">
        <v>219</v>
      </c>
      <c r="G14" s="15">
        <v>1</v>
      </c>
    </row>
    <row r="15" ht="129" customHeight="1" spans="1:7">
      <c r="A15" s="20"/>
      <c r="B15" s="20"/>
      <c r="C15" s="16"/>
      <c r="D15" s="20"/>
      <c r="E15" s="16" t="s">
        <v>214</v>
      </c>
      <c r="F15" s="16" t="s">
        <v>216</v>
      </c>
      <c r="G15" s="15">
        <v>1</v>
      </c>
    </row>
    <row r="16" ht="96" customHeight="1" spans="1:7">
      <c r="A16" s="16">
        <v>9</v>
      </c>
      <c r="B16" s="16" t="s">
        <v>231</v>
      </c>
      <c r="C16" s="16"/>
      <c r="D16" s="16" t="s">
        <v>232</v>
      </c>
      <c r="E16" s="16" t="s">
        <v>211</v>
      </c>
      <c r="F16" s="16"/>
      <c r="G16" s="15">
        <v>16</v>
      </c>
    </row>
    <row r="17" ht="28.5" spans="1:7">
      <c r="A17" s="17">
        <v>10</v>
      </c>
      <c r="B17" s="17" t="s">
        <v>233</v>
      </c>
      <c r="C17" s="16"/>
      <c r="D17" s="17" t="s">
        <v>234</v>
      </c>
      <c r="E17" s="16" t="s">
        <v>214</v>
      </c>
      <c r="F17" s="16" t="s">
        <v>220</v>
      </c>
      <c r="G17" s="15">
        <v>1</v>
      </c>
    </row>
    <row r="18" ht="108" customHeight="1" spans="1:7">
      <c r="A18" s="20"/>
      <c r="B18" s="20"/>
      <c r="C18" s="16"/>
      <c r="D18" s="20"/>
      <c r="E18" s="16" t="s">
        <v>214</v>
      </c>
      <c r="F18" s="16" t="s">
        <v>235</v>
      </c>
      <c r="G18" s="15">
        <v>1</v>
      </c>
    </row>
    <row r="19" ht="120" customHeight="1" spans="1:7">
      <c r="A19" s="16">
        <v>11</v>
      </c>
      <c r="B19" s="16" t="s">
        <v>236</v>
      </c>
      <c r="C19" s="16"/>
      <c r="D19" s="16" t="s">
        <v>237</v>
      </c>
      <c r="E19" s="16" t="s">
        <v>214</v>
      </c>
      <c r="F19" s="16" t="s">
        <v>215</v>
      </c>
      <c r="G19" s="15">
        <v>2</v>
      </c>
    </row>
    <row r="20" ht="117" customHeight="1" spans="1:7">
      <c r="A20" s="16">
        <v>12</v>
      </c>
      <c r="B20" s="16" t="s">
        <v>238</v>
      </c>
      <c r="C20" s="16"/>
      <c r="D20" s="16" t="s">
        <v>228</v>
      </c>
      <c r="E20" s="16" t="s">
        <v>211</v>
      </c>
      <c r="F20" s="16"/>
      <c r="G20" s="15">
        <v>4</v>
      </c>
    </row>
    <row r="21" ht="126" customHeight="1" spans="1:7">
      <c r="A21" s="16">
        <v>13</v>
      </c>
      <c r="B21" s="16" t="s">
        <v>239</v>
      </c>
      <c r="C21" s="16"/>
      <c r="D21" s="16" t="s">
        <v>240</v>
      </c>
      <c r="E21" s="16" t="s">
        <v>211</v>
      </c>
      <c r="F21" s="16"/>
      <c r="G21" s="15">
        <v>8</v>
      </c>
    </row>
    <row r="22" ht="129" customHeight="1" spans="1:7">
      <c r="A22" s="20">
        <v>14</v>
      </c>
      <c r="B22" s="16" t="s">
        <v>241</v>
      </c>
      <c r="C22" s="16"/>
      <c r="D22" s="20" t="s">
        <v>242</v>
      </c>
      <c r="E22" s="16" t="s">
        <v>211</v>
      </c>
      <c r="F22" s="16"/>
      <c r="G22" s="15">
        <v>10</v>
      </c>
    </row>
    <row r="23" ht="135" customHeight="1" spans="1:7">
      <c r="A23" s="20">
        <v>15</v>
      </c>
      <c r="B23" s="16" t="s">
        <v>243</v>
      </c>
      <c r="C23" s="16"/>
      <c r="D23" s="20" t="s">
        <v>244</v>
      </c>
      <c r="E23" s="16" t="s">
        <v>211</v>
      </c>
      <c r="F23" s="16"/>
      <c r="G23" s="15">
        <v>10</v>
      </c>
    </row>
    <row r="24" ht="24" customHeight="1" spans="1:7">
      <c r="A24" s="16"/>
      <c r="B24" s="16"/>
      <c r="C24" s="16"/>
      <c r="D24" s="16"/>
      <c r="E24" s="16"/>
      <c r="F24" s="15" t="s">
        <v>130</v>
      </c>
      <c r="G24" s="15">
        <f>SUM(G3:G23)</f>
        <v>108</v>
      </c>
    </row>
  </sheetData>
  <mergeCells count="13">
    <mergeCell ref="A1:G1"/>
    <mergeCell ref="A4:A6"/>
    <mergeCell ref="A7:A9"/>
    <mergeCell ref="A14:A15"/>
    <mergeCell ref="A17:A18"/>
    <mergeCell ref="B4:B6"/>
    <mergeCell ref="B7:B9"/>
    <mergeCell ref="B14:B15"/>
    <mergeCell ref="B17:B18"/>
    <mergeCell ref="D4:D6"/>
    <mergeCell ref="D7:D9"/>
    <mergeCell ref="D14:D15"/>
    <mergeCell ref="D17:D18"/>
  </mergeCells>
  <pageMargins left="0.75" right="0.75" top="1" bottom="1" header="0.5" footer="0.5"/>
  <headerFooter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H7" sqref="H7"/>
    </sheetView>
  </sheetViews>
  <sheetFormatPr defaultColWidth="9" defaultRowHeight="15.75" outlineLevelCol="4"/>
  <cols>
    <col min="2" max="2" width="37.625" customWidth="1"/>
    <col min="3" max="3" width="23.875" customWidth="1"/>
    <col min="4" max="4" width="18.75" customWidth="1"/>
    <col min="5" max="5" width="17.25" customWidth="1"/>
  </cols>
  <sheetData>
    <row r="1" ht="40" customHeight="1" spans="1:5">
      <c r="A1" s="8" t="s">
        <v>245</v>
      </c>
      <c r="B1" s="8"/>
      <c r="C1" s="8"/>
      <c r="D1" s="8"/>
      <c r="E1" s="8"/>
    </row>
    <row r="2" ht="34" customHeight="1" spans="1:5">
      <c r="A2" s="9" t="s">
        <v>246</v>
      </c>
      <c r="B2" s="9"/>
      <c r="C2" s="9"/>
      <c r="D2" s="9"/>
      <c r="E2" s="9"/>
    </row>
    <row r="3" ht="44" customHeight="1" spans="1:5">
      <c r="A3" s="10" t="s">
        <v>1</v>
      </c>
      <c r="B3" s="11" t="s">
        <v>132</v>
      </c>
      <c r="C3" s="11" t="s">
        <v>151</v>
      </c>
      <c r="D3" s="11" t="s">
        <v>247</v>
      </c>
      <c r="E3" s="11" t="s">
        <v>133</v>
      </c>
    </row>
    <row r="4" ht="109" customHeight="1" spans="1:5">
      <c r="A4" s="12">
        <v>1</v>
      </c>
      <c r="B4" s="12"/>
      <c r="C4" s="12" t="s">
        <v>248</v>
      </c>
      <c r="D4" s="12" t="s">
        <v>218</v>
      </c>
      <c r="E4" s="12">
        <v>16</v>
      </c>
    </row>
    <row r="5" ht="90" customHeight="1" spans="1:5">
      <c r="A5" s="12">
        <v>2</v>
      </c>
      <c r="B5" s="12"/>
      <c r="C5" s="12" t="s">
        <v>249</v>
      </c>
      <c r="D5" s="12" t="s">
        <v>250</v>
      </c>
      <c r="E5" s="12">
        <v>10</v>
      </c>
    </row>
    <row r="6" ht="120" customHeight="1" spans="1:5">
      <c r="A6" s="12">
        <v>3</v>
      </c>
      <c r="B6" s="12"/>
      <c r="C6" s="12" t="s">
        <v>251</v>
      </c>
      <c r="D6" s="12" t="s">
        <v>252</v>
      </c>
      <c r="E6" s="12">
        <v>1</v>
      </c>
    </row>
    <row r="7" ht="108" customHeight="1" spans="1:5">
      <c r="A7" s="12">
        <v>4</v>
      </c>
      <c r="B7" s="12"/>
      <c r="C7" s="12" t="s">
        <v>253</v>
      </c>
      <c r="D7" s="12" t="s">
        <v>252</v>
      </c>
      <c r="E7" s="12">
        <v>1</v>
      </c>
    </row>
    <row r="8" ht="114" customHeight="1" spans="1:5">
      <c r="A8" s="12">
        <v>5</v>
      </c>
      <c r="B8" s="12"/>
      <c r="C8" s="12" t="s">
        <v>254</v>
      </c>
      <c r="D8" s="12" t="s">
        <v>252</v>
      </c>
      <c r="E8" s="12">
        <v>1</v>
      </c>
    </row>
    <row r="9" ht="135" customHeight="1" spans="1:5">
      <c r="A9" s="12">
        <v>6</v>
      </c>
      <c r="B9" s="12"/>
      <c r="C9" s="12" t="s">
        <v>255</v>
      </c>
      <c r="D9" s="12" t="s">
        <v>252</v>
      </c>
      <c r="E9" s="12">
        <v>1</v>
      </c>
    </row>
    <row r="10" ht="125" customHeight="1" spans="1:5">
      <c r="A10" s="12">
        <v>7</v>
      </c>
      <c r="B10" s="12"/>
      <c r="C10" s="12" t="s">
        <v>256</v>
      </c>
      <c r="D10" s="12" t="s">
        <v>252</v>
      </c>
      <c r="E10" s="12">
        <v>1</v>
      </c>
    </row>
    <row r="11" ht="105" customHeight="1" spans="1:5">
      <c r="A11" s="12">
        <v>8</v>
      </c>
      <c r="B11" s="12"/>
      <c r="C11" s="12" t="s">
        <v>257</v>
      </c>
      <c r="D11" s="12" t="s">
        <v>252</v>
      </c>
      <c r="E11" s="12">
        <v>1</v>
      </c>
    </row>
  </sheetData>
  <mergeCells count="2">
    <mergeCell ref="A1:E1"/>
    <mergeCell ref="A2:E2"/>
  </mergeCells>
  <pageMargins left="0.75" right="0.75" top="1" bottom="1" header="0.5" footer="0.5"/>
  <headerFooter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opLeftCell="A4" workbookViewId="0">
      <selection activeCell="D5" sqref="D5"/>
    </sheetView>
  </sheetViews>
  <sheetFormatPr defaultColWidth="9" defaultRowHeight="15.75" outlineLevelCol="5"/>
  <cols>
    <col min="2" max="2" width="15.5" customWidth="1"/>
    <col min="3" max="3" width="23.5" customWidth="1"/>
    <col min="4" max="4" width="18.625" customWidth="1"/>
    <col min="5" max="5" width="15.375" customWidth="1"/>
    <col min="6" max="6" width="16.25" customWidth="1"/>
  </cols>
  <sheetData>
    <row r="1" ht="23.25" spans="1:6">
      <c r="A1" s="1" t="s">
        <v>258</v>
      </c>
      <c r="B1" s="1"/>
      <c r="C1" s="1"/>
      <c r="D1" s="1"/>
      <c r="E1" s="2"/>
      <c r="F1" s="1"/>
    </row>
    <row r="2" ht="100" customHeight="1" spans="1:6">
      <c r="A2" s="3" t="s">
        <v>1</v>
      </c>
      <c r="B2" s="3" t="s">
        <v>259</v>
      </c>
      <c r="C2" s="3" t="s">
        <v>132</v>
      </c>
      <c r="D2" s="3" t="s">
        <v>260</v>
      </c>
      <c r="E2" s="4" t="s">
        <v>261</v>
      </c>
      <c r="F2" s="3" t="s">
        <v>133</v>
      </c>
    </row>
    <row r="3" ht="120" customHeight="1" spans="1:6">
      <c r="A3" s="5">
        <v>1</v>
      </c>
      <c r="B3" s="5" t="s">
        <v>262</v>
      </c>
      <c r="C3" s="5" t="s">
        <v>263</v>
      </c>
      <c r="D3" s="5" t="s">
        <v>264</v>
      </c>
      <c r="E3" s="6" t="s">
        <v>265</v>
      </c>
      <c r="F3" s="5">
        <v>10</v>
      </c>
    </row>
    <row r="4" ht="120" customHeight="1" spans="1:6">
      <c r="A4" s="5">
        <v>2</v>
      </c>
      <c r="B4" s="5" t="s">
        <v>266</v>
      </c>
      <c r="C4" s="7"/>
      <c r="D4" s="5" t="s">
        <v>267</v>
      </c>
      <c r="E4" s="6" t="s">
        <v>268</v>
      </c>
      <c r="F4" s="5">
        <v>30</v>
      </c>
    </row>
    <row r="5" ht="120" customHeight="1" spans="1:6">
      <c r="A5" s="5">
        <v>3</v>
      </c>
      <c r="B5" s="5" t="s">
        <v>269</v>
      </c>
      <c r="C5" s="7"/>
      <c r="D5" s="5" t="s">
        <v>267</v>
      </c>
      <c r="E5" s="6" t="s">
        <v>270</v>
      </c>
      <c r="F5" s="5">
        <v>3</v>
      </c>
    </row>
    <row r="6" ht="120" customHeight="1" spans="1:6">
      <c r="A6" s="5">
        <v>4</v>
      </c>
      <c r="B6" s="5" t="s">
        <v>271</v>
      </c>
      <c r="C6" s="7"/>
      <c r="D6" s="5" t="s">
        <v>267</v>
      </c>
      <c r="E6" s="6" t="s">
        <v>272</v>
      </c>
      <c r="F6" s="5">
        <v>5</v>
      </c>
    </row>
    <row r="7" ht="120" customHeight="1" spans="1:6">
      <c r="A7" s="5">
        <v>5</v>
      </c>
      <c r="B7" s="5" t="s">
        <v>273</v>
      </c>
      <c r="C7" s="7"/>
      <c r="D7" s="5" t="s">
        <v>267</v>
      </c>
      <c r="E7" s="6" t="s">
        <v>274</v>
      </c>
      <c r="F7" s="5">
        <v>5</v>
      </c>
    </row>
    <row r="8" ht="120" customHeight="1" spans="1:6">
      <c r="A8" s="5">
        <v>6</v>
      </c>
      <c r="B8" s="5" t="s">
        <v>275</v>
      </c>
      <c r="C8" s="7"/>
      <c r="D8" s="5" t="s">
        <v>267</v>
      </c>
      <c r="E8" s="6" t="s">
        <v>276</v>
      </c>
      <c r="F8" s="5">
        <v>2</v>
      </c>
    </row>
    <row r="9" ht="120" customHeight="1" spans="1:6">
      <c r="A9" s="5">
        <v>7</v>
      </c>
      <c r="B9" s="5" t="s">
        <v>277</v>
      </c>
      <c r="C9" s="7"/>
      <c r="D9" s="5" t="s">
        <v>267</v>
      </c>
      <c r="E9" s="6" t="s">
        <v>278</v>
      </c>
      <c r="F9" s="5">
        <v>3</v>
      </c>
    </row>
    <row r="10" ht="120" customHeight="1" spans="1:6">
      <c r="A10" s="5">
        <v>8</v>
      </c>
      <c r="B10" s="5" t="s">
        <v>279</v>
      </c>
      <c r="C10" s="5"/>
      <c r="D10" s="5" t="s">
        <v>280</v>
      </c>
      <c r="E10" s="6" t="s">
        <v>281</v>
      </c>
      <c r="F10" s="5">
        <v>2</v>
      </c>
    </row>
    <row r="11" ht="120" customHeight="1" spans="1:6">
      <c r="A11" s="5" t="s">
        <v>282</v>
      </c>
      <c r="B11" s="5"/>
      <c r="C11" s="5"/>
      <c r="D11" s="5"/>
      <c r="E11" s="6"/>
      <c r="F11" s="5">
        <f>SUM(F3:F10)</f>
        <v>60</v>
      </c>
    </row>
  </sheetData>
  <mergeCells count="2">
    <mergeCell ref="A1:F1"/>
    <mergeCell ref="A11:E11"/>
  </mergeCells>
  <pageMargins left="0.75" right="0.75" top="1" bottom="1" header="0.5" footer="0.5"/>
  <headerFooter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集团采购清单</vt:lpstr>
      <vt:lpstr>附件1户外玩沙系列（小型玩沙套装）</vt:lpstr>
      <vt:lpstr>附件2户外自主攀爬（23件套装）</vt:lpstr>
      <vt:lpstr>附件3户外自主攀爬（20件套装）</vt:lpstr>
      <vt:lpstr>附件4户外交通系列（基础游戏套装）</vt:lpstr>
      <vt:lpstr>附件5户外玩沙系列（中型玩沙套装） </vt:lpstr>
      <vt:lpstr>附件6户外交通系列（交通认知套装）</vt:lpstr>
      <vt:lpstr>附件7空心炭烧积木（108粒）</vt:lpstr>
      <vt:lpstr>附件8过河石桥（32件）</vt:lpstr>
      <vt:lpstr>附件9滚珠城堡积木（60件）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芳</cp:lastModifiedBy>
  <dcterms:created xsi:type="dcterms:W3CDTF">2006-09-16T00:00:00Z</dcterms:created>
  <dcterms:modified xsi:type="dcterms:W3CDTF">2025-04-18T06:58:37Z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297A7BBBBBD54B879B7DA9F4453DF833_13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