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ustomStorage/customStorage.xml" ContentType="application/vnd.wps-officedocument.customStorag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2185" windowHeight="9060"/>
  </bookViews>
  <sheets>
    <sheet name="家具、窗帘" sheetId="1" r:id="rId1"/>
    <sheet name="999" sheetId="3" state="hidden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" i="3"/>
  <c r="G67"/>
  <c r="F67"/>
  <c r="G66"/>
  <c r="G65"/>
  <c r="G64"/>
  <c r="G63"/>
  <c r="G62"/>
  <c r="G61"/>
  <c r="G60"/>
  <c r="H59"/>
  <c r="G58"/>
  <c r="G57"/>
  <c r="G56"/>
  <c r="G55"/>
  <c r="G54"/>
  <c r="G53"/>
  <c r="H52"/>
  <c r="G51"/>
  <c r="G50"/>
  <c r="G49"/>
  <c r="G48"/>
  <c r="G47"/>
  <c r="H46"/>
  <c r="G45"/>
  <c r="G44"/>
  <c r="G43"/>
  <c r="G42"/>
  <c r="G41"/>
  <c r="E41"/>
  <c r="G40"/>
  <c r="E40"/>
  <c r="H39"/>
  <c r="G38"/>
  <c r="G37"/>
  <c r="G36"/>
  <c r="G35"/>
  <c r="E35"/>
  <c r="G34"/>
  <c r="G33"/>
  <c r="E33"/>
  <c r="H32"/>
  <c r="T30"/>
  <c r="G30"/>
  <c r="G29"/>
  <c r="E29"/>
  <c r="S28"/>
  <c r="G28"/>
  <c r="S27"/>
  <c r="G27"/>
  <c r="T26"/>
  <c r="S26"/>
  <c r="R26"/>
  <c r="G26"/>
  <c r="E26"/>
  <c r="T25"/>
  <c r="S25"/>
  <c r="R25"/>
  <c r="G25"/>
  <c r="E25"/>
  <c r="T24"/>
  <c r="S24"/>
  <c r="R24"/>
  <c r="G24"/>
  <c r="E24"/>
  <c r="T23"/>
  <c r="S23"/>
  <c r="R23"/>
  <c r="G23"/>
  <c r="E23"/>
  <c r="T22"/>
  <c r="S22"/>
  <c r="R22"/>
  <c r="G22"/>
  <c r="H21"/>
  <c r="T20"/>
  <c r="S20"/>
  <c r="R20"/>
  <c r="T19"/>
  <c r="S19"/>
  <c r="T17"/>
  <c r="S17"/>
  <c r="G17"/>
  <c r="G16"/>
  <c r="G15"/>
  <c r="G14"/>
  <c r="G13"/>
  <c r="G12"/>
  <c r="G11"/>
  <c r="E11"/>
  <c r="G10"/>
  <c r="G9"/>
  <c r="G8"/>
  <c r="G7"/>
  <c r="E7"/>
  <c r="M6"/>
  <c r="G6"/>
  <c r="G5"/>
  <c r="G4"/>
  <c r="G3"/>
  <c r="F3"/>
  <c r="H2" i="1"/>
</calcChain>
</file>

<file path=xl/sharedStrings.xml><?xml version="1.0" encoding="utf-8"?>
<sst xmlns="http://schemas.openxmlformats.org/spreadsheetml/2006/main" count="228" uniqueCount="145">
  <si>
    <t>序号</t>
  </si>
  <si>
    <t>项目名称</t>
  </si>
  <si>
    <t>图片</t>
  </si>
  <si>
    <t>技术参数</t>
  </si>
  <si>
    <t>单位</t>
  </si>
  <si>
    <t>数量</t>
  </si>
  <si>
    <t>含税单价
（元）</t>
  </si>
  <si>
    <t>含税总价
（元）</t>
  </si>
  <si>
    <t>会议条桌定制</t>
  </si>
  <si>
    <r>
      <t>尺寸：1500*500*760   钢架造型需与图一致（</t>
    </r>
    <r>
      <rPr>
        <sz val="10"/>
        <color rgb="FFFF0000"/>
        <rFont val="宋体"/>
        <charset val="134"/>
      </rPr>
      <t>前挡钢架脚内弯，后支撑脚需上弯与下弯，如图</t>
    </r>
    <r>
      <rPr>
        <sz val="10"/>
        <rFont val="宋体"/>
        <charset val="134"/>
      </rPr>
      <t>）                                1、贴面板材：优质三聚氰胺纸 ,甲醛释放限量＜0.05mg/L，                                                              2、基材：</t>
    </r>
    <r>
      <rPr>
        <sz val="10"/>
        <color rgb="FFFF0000"/>
        <rFont val="宋体"/>
        <charset val="134"/>
      </rPr>
      <t xml:space="preserve">采用优质ENF级品牌（兔宝宝，大王椰，千年舟）ENF级实木多层板,优质绿色环保产品,含水率10.8%. .                                  </t>
    </r>
    <r>
      <rPr>
        <sz val="10"/>
        <rFont val="宋体"/>
        <charset val="134"/>
      </rPr>
      <t xml:space="preserve">                                                                     3、台架：采用60*60旦管1.5mm厚优质冷轧钢管；                            横梁：采用50圆管1.5mm厚优质冷轧钢管；                               两边顶托铁片是4.0厚；                            4、前挡板采用18mm厚ENF级实木板，颜色与现用的一致                                   5、桌架：桌架两侧有ABS塑料旋钮，任何一侧轻轻旋转便可折叠桌面可折叠，脚轮带锁                                                                                        6、封边用材：实木封边条与贴面同色同质，甲醛释放限量＜0.05mg/L，                                                                                       7、品牌优质五金配件.                             8、颜色：根据甲方需求整套颜色与现用的颜色一致.</t>
    </r>
  </si>
  <si>
    <t>张</t>
  </si>
  <si>
    <t>清单合计（含税）</t>
  </si>
  <si>
    <t>项目/费用名称</t>
  </si>
  <si>
    <t>单价
（元）/㎡</t>
  </si>
  <si>
    <t>投资金额
（万元）</t>
  </si>
  <si>
    <t>装修做法与备注</t>
  </si>
  <si>
    <t>分项</t>
  </si>
  <si>
    <t>名称</t>
  </si>
  <si>
    <t>一</t>
  </si>
  <si>
    <t>工程费用</t>
  </si>
  <si>
    <r>
      <rPr>
        <b/>
        <sz val="12"/>
        <rFont val="宋体"/>
        <charset val="134"/>
      </rPr>
      <t>m</t>
    </r>
    <r>
      <rPr>
        <b/>
        <vertAlign val="superscript"/>
        <sz val="12"/>
        <rFont val="宋体"/>
        <charset val="134"/>
      </rPr>
      <t>2</t>
    </r>
  </si>
  <si>
    <t>1-15楼502/503/1504改造</t>
  </si>
  <si>
    <t>大会议室主席台缩小、大会议地面地毯拆后恢复</t>
  </si>
  <si>
    <r>
      <rPr>
        <sz val="12"/>
        <rFont val="宋体"/>
        <charset val="134"/>
      </rPr>
      <t>m</t>
    </r>
    <r>
      <rPr>
        <vertAlign val="superscript"/>
        <sz val="12"/>
        <rFont val="宋体"/>
        <charset val="134"/>
      </rPr>
      <t>2</t>
    </r>
  </si>
  <si>
    <t>大会议地毯拆除后再恢复原有地毯</t>
  </si>
  <si>
    <t>小会议室地面地毯拆除后换新</t>
  </si>
  <si>
    <t>小会议室局部墙面铝板拆后新做</t>
  </si>
  <si>
    <t>局部拆除后损坏、新做</t>
  </si>
  <si>
    <t>大顶面石膏板复杂造型吊顶拆除后新做；`
小会议室金属板吊顶扩大</t>
  </si>
  <si>
    <t>大会议室顶面石膏板吊顶拆除后新做；小会议室金属板吊顶扩大</t>
  </si>
  <si>
    <t>WarRoom墙面局部拆除后做防火玻璃观察口</t>
  </si>
  <si>
    <t>m2</t>
  </si>
  <si>
    <t>落地玻璃，含边框</t>
  </si>
  <si>
    <t>双开木门及门套/五金件</t>
  </si>
  <si>
    <t>樘</t>
  </si>
  <si>
    <t>15楼502/503/1504会议室改造：喷淋改造</t>
  </si>
  <si>
    <t>局部顶面改造，局部拆改恢复等</t>
  </si>
  <si>
    <t>15楼502/503/1504会议室改造：消防报警系统改造</t>
  </si>
  <si>
    <t>局部顶面改造，烟感温感局部拆改迁移等</t>
  </si>
  <si>
    <t>15楼502/503/1504会议室改造：电气（强电）</t>
  </si>
  <si>
    <t>开关插座、灯具、布线，局部利旧</t>
  </si>
  <si>
    <t>15楼1502/1503/1504会议室改造：弱电智能化</t>
  </si>
  <si>
    <t>弱电布线</t>
  </si>
  <si>
    <t>1502：WarRoom配置86寸一体机</t>
  </si>
  <si>
    <t>项</t>
  </si>
  <si>
    <t>1503小会议室新增LED大屏</t>
  </si>
  <si>
    <t>1504大会议室新增LED大屏</t>
  </si>
  <si>
    <r>
      <rPr>
        <b/>
        <sz val="14"/>
        <color rgb="FF000000"/>
        <rFont val="Arial"/>
        <family val="2"/>
      </rPr>
      <t>数量（</t>
    </r>
    <r>
      <rPr>
        <b/>
        <sz val="14"/>
        <color rgb="FF000000"/>
        <rFont val="微软雅黑"/>
        <charset val="134"/>
      </rPr>
      <t>㎡</t>
    </r>
    <r>
      <rPr>
        <b/>
        <sz val="14"/>
        <color rgb="FF000000"/>
        <rFont val="Arial"/>
        <family val="2"/>
      </rPr>
      <t>）</t>
    </r>
  </si>
  <si>
    <t>单价（元）</t>
  </si>
  <si>
    <t>合价（万元）</t>
  </si>
  <si>
    <t>备注</t>
  </si>
  <si>
    <t>1504大会议室专业灯光、音响等</t>
  </si>
  <si>
    <t>1504大会议室新增多联机空调系统</t>
  </si>
  <si>
    <t>新增10台4.5P侧送下回室内机，1台40HP室外机，及其配电、支架、冷媒管及冷媒等辅材，含孔洞开洞及封堵、设备安装及调试等实施内容</t>
  </si>
  <si>
    <t>1504大会议室新增新风系统</t>
  </si>
  <si>
    <t>新增1台全热交换机组（2000m3/h）及其配电、若干新风风管、风阀及风口等配件，含孔洞开洞含孔洞开洞及封堵、设备安装及调试等实施内容</t>
  </si>
  <si>
    <t>（一）</t>
  </si>
  <si>
    <r>
      <rPr>
        <b/>
        <sz val="12"/>
        <color rgb="FF000000"/>
        <rFont val="Arial"/>
        <family val="2"/>
      </rPr>
      <t>1#</t>
    </r>
    <r>
      <rPr>
        <b/>
        <sz val="12"/>
        <color rgb="FF000000"/>
        <rFont val="宋体"/>
        <charset val="134"/>
      </rPr>
      <t>楼、</t>
    </r>
    <r>
      <rPr>
        <b/>
        <sz val="12"/>
        <color rgb="FF000000"/>
        <rFont val="Arial"/>
        <family val="2"/>
      </rPr>
      <t>3#</t>
    </r>
    <r>
      <rPr>
        <b/>
        <sz val="12"/>
        <color rgb="FF000000"/>
        <rFont val="宋体"/>
        <charset val="134"/>
      </rPr>
      <t>楼装修改造</t>
    </r>
  </si>
  <si>
    <t>15楼502/503/1504会议室改造：空调风口等配合调整</t>
  </si>
  <si>
    <t>室内装修</t>
  </si>
  <si>
    <t>3#楼负一层至二层厨房餐厅、办公空间等内部墙顶地、新增隔墙装修改造</t>
  </si>
  <si>
    <t>小计</t>
  </si>
  <si>
    <t>2-1306健身活动室改造</t>
  </si>
  <si>
    <t>现地胶地面拆除后铺地毯</t>
  </si>
  <si>
    <t>现地面基层网络地板保留</t>
  </si>
  <si>
    <t>水消防</t>
  </si>
  <si>
    <t>墙面涂料新做</t>
  </si>
  <si>
    <t>原涂料墙面一底两面；吊顶以上新做腻子+涂料</t>
  </si>
  <si>
    <t>电气</t>
  </si>
  <si>
    <t>顶面拆除后裸顶喷涂</t>
  </si>
  <si>
    <t>原吊顶上位置找平</t>
  </si>
  <si>
    <t>消防报警</t>
  </si>
  <si>
    <t>小隔间玻璃隔断墙</t>
  </si>
  <si>
    <t>隔墙到顶，同建筑层高；铝合金框架双层中空玻璃内嵌百叶,含门</t>
  </si>
  <si>
    <t>通风防排烟</t>
  </si>
  <si>
    <t>新建轻钢龙骨实体隔墙</t>
  </si>
  <si>
    <t>隔墙到顶，同建筑层高；涂料饰面，四周恢复</t>
  </si>
  <si>
    <t>智能化</t>
  </si>
  <si>
    <t>1306健活动室改造：喷淋改造</t>
  </si>
  <si>
    <t>改办公区，下喷改上喷</t>
  </si>
  <si>
    <t>（二）</t>
  </si>
  <si>
    <t>12楼13楼新风改造</t>
  </si>
  <si>
    <t>地下人防车库原墙顶地面层铲除翻新，灯具更换；建筑中庭部分设施拆除、地面等出新</t>
  </si>
  <si>
    <t>1306健活动室改造：消防报警改造</t>
  </si>
  <si>
    <t>点位迁移</t>
  </si>
  <si>
    <t>二</t>
  </si>
  <si>
    <t>工程建设其他费</t>
  </si>
  <si>
    <t>含设计、监理、招标、造价咨询及审计等咨询费、检测费、鉴定费、保险费、项目管理费、审图费、报建费等，均按相关取费标准计列</t>
  </si>
  <si>
    <t>1306健活动室改造：电气（强电）</t>
  </si>
  <si>
    <t>部分工位新增管线，部分工位利旧</t>
  </si>
  <si>
    <t>三</t>
  </si>
  <si>
    <t>预备费</t>
  </si>
  <si>
    <t>预备费按3%计列</t>
  </si>
  <si>
    <t>1306健活动室改造：一体机、弱电布线</t>
  </si>
  <si>
    <t>会议室配75寸一体机；重新按照新点位布线</t>
  </si>
  <si>
    <t>四</t>
  </si>
  <si>
    <t>工程建设投资</t>
  </si>
  <si>
    <t>1306健活动室改造：空调末端改造</t>
  </si>
  <si>
    <t>3-辅楼316/317-1改造</t>
  </si>
  <si>
    <t>现局部地毯地面拆除后更换地毯</t>
  </si>
  <si>
    <t>新建隔墙墙面新做涂料，原有墙面涂料出新</t>
  </si>
  <si>
    <t>局部墙体拆改</t>
  </si>
  <si>
    <t>辅楼316/317-1改造：喷淋改造</t>
  </si>
  <si>
    <t>功能不变，局部点位改动</t>
  </si>
  <si>
    <t>辅楼316/317-1改造：电气（强电）</t>
  </si>
  <si>
    <t>辅楼316/317-1改造：工位弱电改造</t>
  </si>
  <si>
    <t>弱电改造排布；部分工位新增管线，部分工位利旧</t>
  </si>
  <si>
    <t>3-辅楼317-2改造</t>
  </si>
  <si>
    <t>局部地面找平</t>
  </si>
  <si>
    <t>墙面涂料出新</t>
  </si>
  <si>
    <t>局部修补</t>
  </si>
  <si>
    <t>新建轻钢龙骨隔墙</t>
  </si>
  <si>
    <t>辅楼317-2改造：电气（强电）</t>
  </si>
  <si>
    <t>仅部分新增工位布线</t>
  </si>
  <si>
    <t>辅楼317-2改造：工位弱电改造</t>
  </si>
  <si>
    <t>4-12楼13楼新风改造</t>
  </si>
  <si>
    <t>12层新增4台全热交换机组，风量=2500m3/h</t>
  </si>
  <si>
    <t>台</t>
  </si>
  <si>
    <t>含设备及其配电</t>
  </si>
  <si>
    <t>13层新增4台全热交换机组，风量=2500m3/h</t>
  </si>
  <si>
    <t>12层新增镀锌风管及钢制风阀、铝合金风口、橡塑保温及喷涂等</t>
  </si>
  <si>
    <t>13层新增镀锌风管及钢制风阀、铝合金风口、橡塑保温及喷涂等</t>
  </si>
  <si>
    <t>土建配合改造费用</t>
  </si>
  <si>
    <t>含孔洞开洞及封堵、局部拆改恢复等</t>
  </si>
  <si>
    <t>5-其他</t>
  </si>
  <si>
    <t>成品保护</t>
  </si>
  <si>
    <t>含拆除后四周同材料恢复</t>
  </si>
  <si>
    <t>现场墙顶地拆除及清运</t>
  </si>
  <si>
    <t>保护性局部拆除</t>
  </si>
  <si>
    <t>办公家具拆除搬运及组装</t>
  </si>
  <si>
    <t>部分工位新增管线，部分工位拆移后重新利旧安装</t>
  </si>
  <si>
    <t>遮阳帘</t>
  </si>
  <si>
    <t>踢脚线</t>
  </si>
  <si>
    <t>损坏修补，新建墙体新做不锈钢踢脚</t>
  </si>
  <si>
    <t>其他零星</t>
  </si>
  <si>
    <t>含开孔开洞、封堵、窗台板、栏杆等零星内容，据实结算</t>
  </si>
  <si>
    <t>可研编制费</t>
  </si>
  <si>
    <t>万元</t>
  </si>
  <si>
    <t>工程设计费</t>
  </si>
  <si>
    <t>工程监理费</t>
  </si>
  <si>
    <t>招标代理费、工程审计费等其他费用</t>
  </si>
  <si>
    <t>基本预备费</t>
  </si>
  <si>
    <t>按3%计取</t>
  </si>
  <si>
    <t>估算费用合计</t>
  </si>
  <si>
    <t>备注：
1、报价前需现场看样再报价，否则报价无效。中标后先提供符合参数的样品后方可生产，中标公示后7天内供货，所有产品确保环保无味。 报价包含施工及安装调试等其他所有费用</t>
    <phoneticPr fontId="22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</si>
</sst>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_);[Red]\(0.00\)"/>
  </numFmts>
  <fonts count="23">
    <font>
      <sz val="10"/>
      <color rgb="FF000000"/>
      <name val="Arial"/>
      <charset val="134"/>
    </font>
    <font>
      <sz val="10"/>
      <name val="宋体"/>
      <charset val="134"/>
    </font>
    <font>
      <sz val="10"/>
      <name val="Arial"/>
      <family val="2"/>
    </font>
    <font>
      <b/>
      <sz val="12"/>
      <name val="宋体"/>
      <charset val="134"/>
    </font>
    <font>
      <sz val="12"/>
      <name val="宋体"/>
      <charset val="134"/>
    </font>
    <font>
      <b/>
      <sz val="1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宋体"/>
      <charset val="134"/>
    </font>
    <font>
      <b/>
      <sz val="10"/>
      <color rgb="FF000000"/>
      <name val="Arial"/>
      <family val="2"/>
    </font>
    <font>
      <b/>
      <sz val="16"/>
      <color rgb="FFFFFFFF"/>
      <name val="宋体"/>
      <charset val="134"/>
    </font>
    <font>
      <sz val="16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宋体"/>
      <charset val="134"/>
    </font>
    <font>
      <b/>
      <sz val="16"/>
      <color rgb="FF000000"/>
      <name val="宋体"/>
      <charset val="134"/>
    </font>
    <font>
      <sz val="14"/>
      <color rgb="FF000000"/>
      <name val="Arial"/>
      <family val="2"/>
    </font>
    <font>
      <b/>
      <sz val="11"/>
      <color rgb="FFED0000"/>
      <name val="宋体"/>
      <charset val="134"/>
    </font>
    <font>
      <sz val="11"/>
      <color theme="1"/>
      <name val="宋体"/>
      <charset val="134"/>
      <scheme val="minor"/>
    </font>
    <font>
      <sz val="10"/>
      <name val="Helv"/>
      <family val="2"/>
    </font>
    <font>
      <b/>
      <vertAlign val="superscript"/>
      <sz val="12"/>
      <name val="宋体"/>
      <charset val="134"/>
    </font>
    <font>
      <vertAlign val="superscript"/>
      <sz val="12"/>
      <name val="宋体"/>
      <charset val="134"/>
    </font>
    <font>
      <sz val="10"/>
      <color rgb="FFFF0000"/>
      <name val="宋体"/>
      <charset val="134"/>
    </font>
    <font>
      <b/>
      <sz val="14"/>
      <color rgb="FF000000"/>
      <name val="微软雅黑"/>
      <charset val="134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DC3E6"/>
        <bgColor indexed="64"/>
      </patternFill>
    </fill>
    <fill>
      <patternFill patternType="solid">
        <fgColor rgb="FFDEEBF7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>
      <alignment vertical="center"/>
    </xf>
    <xf numFmtId="0" fontId="16" fillId="0" borderId="0">
      <alignment vertical="center"/>
    </xf>
    <xf numFmtId="0" fontId="17" fillId="0" borderId="0"/>
  </cellStyleXfs>
  <cellXfs count="106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76" fontId="10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2" fillId="0" borderId="0" xfId="0" applyNumberFormat="1" applyFont="1">
      <alignment vertical="center"/>
    </xf>
    <xf numFmtId="0" fontId="13" fillId="5" borderId="8" xfId="0" applyFont="1" applyFill="1" applyBorder="1" applyAlignment="1">
      <alignment vertical="center" wrapText="1"/>
    </xf>
    <xf numFmtId="0" fontId="13" fillId="6" borderId="8" xfId="0" applyFont="1" applyFill="1" applyBorder="1" applyAlignment="1">
      <alignment vertical="center" wrapText="1"/>
    </xf>
    <xf numFmtId="0" fontId="14" fillId="5" borderId="8" xfId="0" applyFont="1" applyFill="1" applyBorder="1" applyAlignment="1">
      <alignment vertical="center" wrapText="1"/>
    </xf>
    <xf numFmtId="0" fontId="14" fillId="6" borderId="8" xfId="0" applyFont="1" applyFill="1" applyBorder="1" applyAlignment="1">
      <alignment vertical="center" wrapText="1"/>
    </xf>
    <xf numFmtId="9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0" fontId="3" fillId="7" borderId="1" xfId="0" applyFont="1" applyFill="1" applyBorder="1" applyAlignment="1">
      <alignment horizontal="center" vertical="center" wrapText="1"/>
    </xf>
    <xf numFmtId="176" fontId="3" fillId="7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left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/>
    <xf numFmtId="0" fontId="5" fillId="0" borderId="1" xfId="0" applyFont="1" applyBorder="1" applyAlignment="1"/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left" vertical="center" wrapText="1"/>
    </xf>
    <xf numFmtId="176" fontId="4" fillId="3" borderId="1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</cellXfs>
  <cellStyles count="3">
    <cellStyle name="常规" xfId="0" builtinId="0"/>
    <cellStyle name="常规 2" xfId="1"/>
    <cellStyle name="样式 1" xfId="2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3/relationships/customStorage" Target="customStorage/customStorag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</xdr:colOff>
      <xdr:row>0</xdr:row>
      <xdr:rowOff>7620</xdr:rowOff>
    </xdr:from>
    <xdr:to>
      <xdr:col>3</xdr:col>
      <xdr:colOff>695325</xdr:colOff>
      <xdr:row>0</xdr:row>
      <xdr:rowOff>7620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14605" y="7620"/>
          <a:ext cx="44361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1423670</xdr:colOff>
      <xdr:row>1</xdr:row>
      <xdr:rowOff>860425</xdr:rowOff>
    </xdr:from>
    <xdr:to>
      <xdr:col>2</xdr:col>
      <xdr:colOff>1631315</xdr:colOff>
      <xdr:row>2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6280" y="1330960"/>
          <a:ext cx="1674495" cy="2244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装修+机电（暖为主）"/>
  <dimension ref="A1:J4"/>
  <sheetViews>
    <sheetView tabSelected="1" zoomScale="130" zoomScaleNormal="130" workbookViewId="0">
      <pane ySplit="1" topLeftCell="A2" activePane="bottomLeft" state="frozen"/>
      <selection pane="bottomLeft" activeCell="A4" sqref="A4:H4"/>
    </sheetView>
  </sheetViews>
  <sheetFormatPr defaultColWidth="9" defaultRowHeight="19.350000000000001" customHeight="1"/>
  <cols>
    <col min="1" max="1" width="8.140625" style="48" customWidth="1"/>
    <col min="2" max="2" width="21.42578125" style="49" customWidth="1"/>
    <col min="3" max="3" width="25.140625" style="49" customWidth="1"/>
    <col min="4" max="4" width="45.28515625" style="49" customWidth="1"/>
    <col min="5" max="5" width="7" style="49"/>
    <col min="6" max="6" width="10.42578125" style="49" customWidth="1"/>
    <col min="7" max="7" width="15.28515625" style="48" customWidth="1"/>
    <col min="8" max="8" width="11.5703125" style="49" customWidth="1"/>
    <col min="9" max="9" width="9" style="50"/>
    <col min="10" max="10" width="46.42578125" style="50" customWidth="1"/>
    <col min="11" max="16384" width="9" style="50"/>
  </cols>
  <sheetData>
    <row r="1" spans="1:10" ht="37.15" customHeight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2" t="s">
        <v>7</v>
      </c>
      <c r="I1" s="58"/>
    </row>
    <row r="2" spans="1:10" ht="243" customHeight="1">
      <c r="A2" s="53">
        <v>1</v>
      </c>
      <c r="B2" s="54" t="s">
        <v>8</v>
      </c>
      <c r="C2" s="54"/>
      <c r="D2" s="55" t="s">
        <v>9</v>
      </c>
      <c r="E2" s="53" t="s">
        <v>10</v>
      </c>
      <c r="F2" s="53">
        <v>17</v>
      </c>
      <c r="G2" s="56"/>
      <c r="H2" s="56">
        <f>F2*G2</f>
        <v>0</v>
      </c>
      <c r="J2" s="59"/>
    </row>
    <row r="3" spans="1:10" ht="19.350000000000001" customHeight="1">
      <c r="A3" s="60" t="s">
        <v>11</v>
      </c>
      <c r="B3" s="60"/>
      <c r="C3" s="57"/>
      <c r="D3" s="61"/>
      <c r="E3" s="61"/>
      <c r="F3" s="61"/>
      <c r="G3" s="61"/>
      <c r="H3" s="61"/>
    </row>
    <row r="4" spans="1:10" ht="59.65" customHeight="1">
      <c r="A4" s="62" t="s">
        <v>144</v>
      </c>
      <c r="B4" s="62"/>
      <c r="C4" s="62"/>
      <c r="D4" s="62"/>
      <c r="E4" s="62"/>
      <c r="F4" s="62"/>
      <c r="G4" s="62"/>
      <c r="H4" s="62"/>
    </row>
  </sheetData>
  <mergeCells count="3">
    <mergeCell ref="A3:B3"/>
    <mergeCell ref="D3:H3"/>
    <mergeCell ref="A4:H4"/>
  </mergeCells>
  <phoneticPr fontId="22" type="noConversion"/>
  <pageMargins left="0.75" right="0.75" top="1" bottom="1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70"/>
  <sheetViews>
    <sheetView zoomScale="85" zoomScaleNormal="85" workbookViewId="0">
      <pane ySplit="3" topLeftCell="A4" activePane="bottomLeft" state="frozen"/>
      <selection pane="bottomLeft" activeCell="M7" sqref="M7"/>
    </sheetView>
  </sheetViews>
  <sheetFormatPr defaultColWidth="9" defaultRowHeight="12.75"/>
  <cols>
    <col min="1" max="1" width="9.85546875" style="1" customWidth="1"/>
    <col min="2" max="2" width="6.85546875" style="1" customWidth="1"/>
    <col min="3" max="3" width="56" style="2" customWidth="1"/>
    <col min="4" max="4" width="7" style="2"/>
    <col min="5" max="5" width="13.42578125" style="2" customWidth="1"/>
    <col min="6" max="6" width="15" style="1" customWidth="1"/>
    <col min="7" max="7" width="6.28515625" style="2" hidden="1"/>
    <col min="8" max="8" width="15.7109375" style="2" customWidth="1"/>
    <col min="9" max="9" width="12.85546875" style="3"/>
    <col min="10" max="10" width="15.85546875" style="3"/>
    <col min="11" max="11" width="30.7109375" style="3" customWidth="1"/>
    <col min="12" max="12" width="9" style="4"/>
    <col min="13" max="13" width="12.85546875" style="4"/>
    <col min="14" max="15" width="9" style="4"/>
    <col min="16" max="16" width="10.5703125" style="4" customWidth="1"/>
    <col min="17" max="17" width="39.7109375" style="4" customWidth="1"/>
    <col min="18" max="18" width="17.85546875" style="4" customWidth="1"/>
    <col min="19" max="19" width="15.85546875" style="4" customWidth="1"/>
    <col min="20" max="20" width="31.140625" style="4" customWidth="1"/>
    <col min="21" max="21" width="27.140625" style="4" customWidth="1"/>
    <col min="22" max="16384" width="9" style="4"/>
  </cols>
  <sheetData>
    <row r="1" spans="1:21" ht="26.1" customHeight="1">
      <c r="A1" s="63" t="s">
        <v>0</v>
      </c>
      <c r="B1" s="63" t="s">
        <v>12</v>
      </c>
      <c r="C1" s="63"/>
      <c r="D1" s="63" t="s">
        <v>4</v>
      </c>
      <c r="E1" s="63" t="s">
        <v>5</v>
      </c>
      <c r="F1" s="63" t="s">
        <v>13</v>
      </c>
      <c r="G1" s="105" t="s">
        <v>14</v>
      </c>
      <c r="H1" s="105"/>
      <c r="I1" s="63" t="s">
        <v>15</v>
      </c>
      <c r="J1" s="63"/>
      <c r="K1" s="63"/>
    </row>
    <row r="2" spans="1:21" ht="21" customHeight="1">
      <c r="A2" s="63" t="s">
        <v>0</v>
      </c>
      <c r="B2" s="5" t="s">
        <v>16</v>
      </c>
      <c r="C2" s="5" t="s">
        <v>17</v>
      </c>
      <c r="D2" s="63"/>
      <c r="E2" s="63"/>
      <c r="F2" s="63"/>
      <c r="G2" s="105"/>
      <c r="H2" s="105"/>
      <c r="I2" s="63"/>
      <c r="J2" s="63"/>
      <c r="K2" s="63"/>
    </row>
    <row r="3" spans="1:21" ht="25.5" customHeight="1">
      <c r="A3" s="63" t="s">
        <v>18</v>
      </c>
      <c r="B3" s="63"/>
      <c r="C3" s="5" t="s">
        <v>19</v>
      </c>
      <c r="D3" s="5" t="s">
        <v>20</v>
      </c>
      <c r="E3" s="6">
        <v>1340</v>
      </c>
      <c r="F3" s="6">
        <f>G3/E3*10000</f>
        <v>1360.5358955223901</v>
      </c>
      <c r="G3" s="64">
        <f>H21+H32+H39+H46+H52+H59</f>
        <v>182.31181000000001</v>
      </c>
      <c r="H3" s="63"/>
      <c r="I3" s="63"/>
      <c r="J3" s="63"/>
      <c r="K3" s="63"/>
    </row>
    <row r="4" spans="1:21" customFormat="1" ht="25.5" customHeight="1">
      <c r="A4" s="67" t="s">
        <v>21</v>
      </c>
      <c r="B4" s="7">
        <v>1.1000000000000001</v>
      </c>
      <c r="C4" s="8" t="s">
        <v>22</v>
      </c>
      <c r="D4" s="7" t="s">
        <v>23</v>
      </c>
      <c r="E4" s="7">
        <v>245</v>
      </c>
      <c r="F4" s="9">
        <v>160</v>
      </c>
      <c r="G4" s="65">
        <f t="shared" ref="G4:G9" si="0">E4*F4/10000</f>
        <v>3.92</v>
      </c>
      <c r="H4" s="65"/>
      <c r="I4" s="66" t="s">
        <v>24</v>
      </c>
      <c r="J4" s="63"/>
      <c r="K4" s="63"/>
    </row>
    <row r="5" spans="1:21" customFormat="1" ht="25.5" customHeight="1">
      <c r="A5" s="68"/>
      <c r="B5" s="7">
        <v>1.2</v>
      </c>
      <c r="C5" s="8" t="s">
        <v>25</v>
      </c>
      <c r="D5" s="7" t="s">
        <v>23</v>
      </c>
      <c r="E5" s="7">
        <v>108</v>
      </c>
      <c r="F5" s="9">
        <v>220</v>
      </c>
      <c r="G5" s="65">
        <f t="shared" si="0"/>
        <v>2.3759999999999999</v>
      </c>
      <c r="H5" s="65"/>
      <c r="I5" s="66"/>
      <c r="J5" s="63"/>
      <c r="K5" s="63"/>
    </row>
    <row r="6" spans="1:21" customFormat="1" ht="25.5" customHeight="1">
      <c r="A6" s="68"/>
      <c r="B6" s="7">
        <v>1.3</v>
      </c>
      <c r="C6" s="8" t="s">
        <v>26</v>
      </c>
      <c r="D6" s="7" t="s">
        <v>23</v>
      </c>
      <c r="E6" s="7">
        <v>40</v>
      </c>
      <c r="F6" s="9">
        <v>300</v>
      </c>
      <c r="G6" s="65">
        <f t="shared" si="0"/>
        <v>1.2</v>
      </c>
      <c r="H6" s="65"/>
      <c r="I6" s="66" t="s">
        <v>27</v>
      </c>
      <c r="J6" s="63"/>
      <c r="K6" s="63"/>
      <c r="M6">
        <f>G3/6523</f>
        <v>2.7949074045684499E-2</v>
      </c>
    </row>
    <row r="7" spans="1:21" customFormat="1" ht="39" customHeight="1">
      <c r="A7" s="68"/>
      <c r="B7" s="7">
        <v>1.4</v>
      </c>
      <c r="C7" s="8" t="s">
        <v>28</v>
      </c>
      <c r="D7" s="7" t="s">
        <v>23</v>
      </c>
      <c r="E7" s="7">
        <f>50+250</f>
        <v>300</v>
      </c>
      <c r="F7" s="9">
        <v>350</v>
      </c>
      <c r="G7" s="65">
        <f t="shared" si="0"/>
        <v>10.5</v>
      </c>
      <c r="H7" s="65"/>
      <c r="I7" s="66" t="s">
        <v>29</v>
      </c>
      <c r="J7" s="63"/>
      <c r="K7" s="63"/>
    </row>
    <row r="8" spans="1:21" customFormat="1" ht="25.5" customHeight="1">
      <c r="A8" s="68"/>
      <c r="B8" s="7">
        <v>1.5</v>
      </c>
      <c r="C8" s="8" t="s">
        <v>30</v>
      </c>
      <c r="D8" s="7" t="s">
        <v>31</v>
      </c>
      <c r="E8" s="7">
        <v>15</v>
      </c>
      <c r="F8" s="9">
        <v>1800</v>
      </c>
      <c r="G8" s="65">
        <f t="shared" si="0"/>
        <v>2.7</v>
      </c>
      <c r="H8" s="65"/>
      <c r="I8" s="66" t="s">
        <v>32</v>
      </c>
      <c r="J8" s="63"/>
      <c r="K8" s="63"/>
    </row>
    <row r="9" spans="1:21" customFormat="1" ht="25.5" customHeight="1">
      <c r="A9" s="68"/>
      <c r="B9" s="7">
        <v>1.6</v>
      </c>
      <c r="C9" s="10" t="s">
        <v>33</v>
      </c>
      <c r="D9" s="11" t="s">
        <v>34</v>
      </c>
      <c r="E9" s="11">
        <v>3</v>
      </c>
      <c r="F9" s="12">
        <v>2600</v>
      </c>
      <c r="G9" s="69">
        <f t="shared" si="0"/>
        <v>0.78</v>
      </c>
      <c r="H9" s="69"/>
      <c r="I9" s="66"/>
      <c r="J9" s="63"/>
      <c r="K9" s="63"/>
    </row>
    <row r="10" spans="1:21" customFormat="1" ht="25.5" customHeight="1">
      <c r="A10" s="68"/>
      <c r="B10" s="7">
        <v>1.7</v>
      </c>
      <c r="C10" s="10" t="s">
        <v>35</v>
      </c>
      <c r="D10" s="11" t="s">
        <v>23</v>
      </c>
      <c r="E10" s="12">
        <v>245</v>
      </c>
      <c r="F10" s="12">
        <v>40</v>
      </c>
      <c r="G10" s="69">
        <f t="shared" ref="G10:G13" si="1">F10*E10/10000</f>
        <v>0.98</v>
      </c>
      <c r="H10" s="69"/>
      <c r="I10" s="70" t="s">
        <v>36</v>
      </c>
      <c r="J10" s="70"/>
      <c r="K10" s="70"/>
    </row>
    <row r="11" spans="1:21" customFormat="1" ht="25.5" customHeight="1">
      <c r="A11" s="68"/>
      <c r="B11" s="7">
        <v>1.8</v>
      </c>
      <c r="C11" s="10" t="s">
        <v>37</v>
      </c>
      <c r="D11" s="11" t="s">
        <v>23</v>
      </c>
      <c r="E11" s="12">
        <f>433-80</f>
        <v>353</v>
      </c>
      <c r="F11" s="12">
        <v>15</v>
      </c>
      <c r="G11" s="69">
        <f t="shared" si="1"/>
        <v>0.52949999999999997</v>
      </c>
      <c r="H11" s="69"/>
      <c r="I11" s="70" t="s">
        <v>38</v>
      </c>
      <c r="J11" s="70"/>
      <c r="K11" s="70"/>
    </row>
    <row r="12" spans="1:21" customFormat="1" ht="25.5" customHeight="1">
      <c r="A12" s="68"/>
      <c r="B12" s="7">
        <v>1.9</v>
      </c>
      <c r="C12" s="13" t="s">
        <v>39</v>
      </c>
      <c r="D12" s="14" t="s">
        <v>23</v>
      </c>
      <c r="E12" s="14">
        <v>433</v>
      </c>
      <c r="F12" s="15">
        <v>100</v>
      </c>
      <c r="G12" s="71">
        <f t="shared" si="1"/>
        <v>4.33</v>
      </c>
      <c r="H12" s="71"/>
      <c r="I12" s="70" t="s">
        <v>40</v>
      </c>
      <c r="J12" s="70"/>
      <c r="K12" s="70"/>
    </row>
    <row r="13" spans="1:21" customFormat="1" ht="25.5" customHeight="1">
      <c r="A13" s="68"/>
      <c r="B13" s="9">
        <v>1.2</v>
      </c>
      <c r="C13" s="10" t="s">
        <v>41</v>
      </c>
      <c r="D13" s="14" t="s">
        <v>23</v>
      </c>
      <c r="E13" s="15">
        <v>433</v>
      </c>
      <c r="F13" s="15">
        <v>90</v>
      </c>
      <c r="G13" s="71">
        <f t="shared" si="1"/>
        <v>3.8969999999999998</v>
      </c>
      <c r="H13" s="71"/>
      <c r="I13" s="70" t="s">
        <v>42</v>
      </c>
      <c r="J13" s="70"/>
      <c r="K13" s="70"/>
    </row>
    <row r="14" spans="1:21" customFormat="1" ht="25.5" customHeight="1">
      <c r="A14" s="68"/>
      <c r="B14" s="7">
        <v>1.21</v>
      </c>
      <c r="C14" s="10" t="s">
        <v>43</v>
      </c>
      <c r="D14" s="14" t="s">
        <v>44</v>
      </c>
      <c r="E14" s="14">
        <v>1</v>
      </c>
      <c r="F14" s="15">
        <v>28000</v>
      </c>
      <c r="G14" s="71">
        <f t="shared" ref="G14:G17" si="2">E14*F14/10000</f>
        <v>2.8</v>
      </c>
      <c r="H14" s="72"/>
      <c r="I14" s="70"/>
      <c r="J14" s="73"/>
      <c r="K14" s="73"/>
    </row>
    <row r="15" spans="1:21" customFormat="1" ht="25.5" customHeight="1">
      <c r="A15" s="68"/>
      <c r="B15" s="7">
        <v>1.22</v>
      </c>
      <c r="C15" s="10" t="s">
        <v>45</v>
      </c>
      <c r="D15" s="14" t="s">
        <v>44</v>
      </c>
      <c r="E15" s="14">
        <v>1</v>
      </c>
      <c r="F15" s="15">
        <v>95000</v>
      </c>
      <c r="G15" s="71">
        <f t="shared" si="2"/>
        <v>9.5</v>
      </c>
      <c r="H15" s="72"/>
      <c r="I15" s="70"/>
      <c r="J15" s="73"/>
      <c r="K15" s="73"/>
    </row>
    <row r="16" spans="1:21" customFormat="1" ht="25.5" customHeight="1">
      <c r="A16" s="68"/>
      <c r="B16" s="7">
        <v>1.23</v>
      </c>
      <c r="C16" s="10" t="s">
        <v>46</v>
      </c>
      <c r="D16" s="14" t="s">
        <v>44</v>
      </c>
      <c r="E16" s="14">
        <v>1</v>
      </c>
      <c r="F16" s="15">
        <v>175000</v>
      </c>
      <c r="G16" s="71">
        <f t="shared" si="2"/>
        <v>17.5</v>
      </c>
      <c r="H16" s="72"/>
      <c r="I16" s="70"/>
      <c r="J16" s="73"/>
      <c r="K16" s="73"/>
      <c r="P16" s="28" t="s">
        <v>0</v>
      </c>
      <c r="Q16" s="28" t="s">
        <v>1</v>
      </c>
      <c r="R16" s="28" t="s">
        <v>47</v>
      </c>
      <c r="S16" s="28" t="s">
        <v>48</v>
      </c>
      <c r="T16" s="28" t="s">
        <v>49</v>
      </c>
      <c r="U16" s="28" t="s">
        <v>50</v>
      </c>
    </row>
    <row r="17" spans="1:21" customFormat="1" ht="25.5" customHeight="1">
      <c r="A17" s="68"/>
      <c r="B17" s="7">
        <v>1.24</v>
      </c>
      <c r="C17" s="10" t="s">
        <v>51</v>
      </c>
      <c r="D17" s="14" t="s">
        <v>44</v>
      </c>
      <c r="E17" s="14">
        <v>1</v>
      </c>
      <c r="F17" s="15">
        <v>58000</v>
      </c>
      <c r="G17" s="71">
        <f t="shared" si="2"/>
        <v>5.8</v>
      </c>
      <c r="H17" s="72"/>
      <c r="I17" s="70"/>
      <c r="J17" s="73"/>
      <c r="K17" s="73"/>
      <c r="P17" s="28" t="s">
        <v>18</v>
      </c>
      <c r="Q17" s="28" t="s">
        <v>19</v>
      </c>
      <c r="R17" s="32">
        <v>6523</v>
      </c>
      <c r="S17" s="33">
        <f t="shared" ref="S17:S28" si="3">T17/R17*10000</f>
        <v>279.490740456845</v>
      </c>
      <c r="T17" s="33">
        <f>T19+T27</f>
        <v>182.31181000000001</v>
      </c>
      <c r="U17" s="29"/>
    </row>
    <row r="18" spans="1:21" customFormat="1" ht="43.15" customHeight="1">
      <c r="A18" s="68"/>
      <c r="B18" s="7">
        <v>1.25</v>
      </c>
      <c r="C18" s="10" t="s">
        <v>52</v>
      </c>
      <c r="D18" s="14" t="s">
        <v>44</v>
      </c>
      <c r="E18" s="11">
        <v>1</v>
      </c>
      <c r="F18" s="15">
        <v>221000</v>
      </c>
      <c r="G18" s="10"/>
      <c r="H18" s="11">
        <v>22.5</v>
      </c>
      <c r="I18" s="70" t="s">
        <v>53</v>
      </c>
      <c r="J18" s="73"/>
      <c r="K18" s="73"/>
      <c r="P18" s="29"/>
      <c r="Q18" s="29"/>
      <c r="R18" s="34"/>
      <c r="S18" s="33"/>
      <c r="T18" s="33"/>
      <c r="U18" s="29"/>
    </row>
    <row r="19" spans="1:21" customFormat="1" ht="48" customHeight="1">
      <c r="A19" s="68"/>
      <c r="B19" s="7">
        <v>1.26</v>
      </c>
      <c r="C19" s="10" t="s">
        <v>54</v>
      </c>
      <c r="D19" s="14" t="s">
        <v>44</v>
      </c>
      <c r="E19" s="11">
        <v>1</v>
      </c>
      <c r="F19" s="15">
        <v>40000</v>
      </c>
      <c r="G19" s="10"/>
      <c r="H19" s="11">
        <v>4</v>
      </c>
      <c r="I19" s="70" t="s">
        <v>55</v>
      </c>
      <c r="J19" s="73"/>
      <c r="K19" s="73"/>
      <c r="P19" s="30" t="s">
        <v>56</v>
      </c>
      <c r="Q19" s="35" t="s">
        <v>57</v>
      </c>
      <c r="R19" s="34">
        <v>1340</v>
      </c>
      <c r="S19" s="33">
        <f t="shared" si="3"/>
        <v>1132.9239552238801</v>
      </c>
      <c r="T19" s="36">
        <f>T20+T22+T23+T24+T25+T26</f>
        <v>151.81181000000001</v>
      </c>
      <c r="U19" s="37"/>
    </row>
    <row r="20" spans="1:21" customFormat="1" ht="27" customHeight="1">
      <c r="A20" s="68"/>
      <c r="B20" s="7">
        <v>1.27</v>
      </c>
      <c r="C20" s="10" t="s">
        <v>58</v>
      </c>
      <c r="D20" s="14" t="s">
        <v>44</v>
      </c>
      <c r="E20" s="11">
        <v>1</v>
      </c>
      <c r="F20" s="15">
        <v>10000</v>
      </c>
      <c r="G20" s="10"/>
      <c r="H20" s="11">
        <v>1</v>
      </c>
      <c r="I20" s="70" t="s">
        <v>36</v>
      </c>
      <c r="J20" s="73"/>
      <c r="K20" s="73"/>
      <c r="P20" s="31">
        <v>1</v>
      </c>
      <c r="Q20" s="31" t="s">
        <v>59</v>
      </c>
      <c r="R20" s="34">
        <f t="shared" ref="R20:R26" si="4">R19</f>
        <v>1340</v>
      </c>
      <c r="S20" s="33">
        <f t="shared" si="3"/>
        <v>435.932910447761</v>
      </c>
      <c r="T20" s="36">
        <f>H21-H20-H19-H18-G17-G16-G15-G14-G13-G12-G11-G10+H32-H31-G30-G29-G28-G27+G33+G34+G35+G40+G41+G42+G43+G53+G54+G55+G56+G57+G58</f>
        <v>58.415010000000002</v>
      </c>
      <c r="U20" s="38" t="s">
        <v>60</v>
      </c>
    </row>
    <row r="21" spans="1:21" ht="21.75" customHeight="1">
      <c r="A21" s="68"/>
      <c r="B21" s="74" t="s">
        <v>61</v>
      </c>
      <c r="C21" s="75"/>
      <c r="D21" s="75"/>
      <c r="E21" s="75"/>
      <c r="F21" s="76"/>
      <c r="G21" s="6"/>
      <c r="H21" s="6">
        <f>SUM(G4:H20)</f>
        <v>94.3125</v>
      </c>
      <c r="I21" s="77"/>
      <c r="J21" s="78"/>
      <c r="K21" s="79"/>
      <c r="P21" s="31"/>
      <c r="Q21" s="31"/>
      <c r="R21" s="34"/>
      <c r="S21" s="33"/>
      <c r="T21" s="36"/>
      <c r="U21" s="37"/>
    </row>
    <row r="22" spans="1:21" ht="21.75" customHeight="1">
      <c r="A22" s="67" t="s">
        <v>62</v>
      </c>
      <c r="B22" s="7">
        <v>2.1</v>
      </c>
      <c r="C22" s="10" t="s">
        <v>63</v>
      </c>
      <c r="D22" s="11" t="s">
        <v>23</v>
      </c>
      <c r="E22" s="11">
        <v>220</v>
      </c>
      <c r="F22" s="12">
        <v>180</v>
      </c>
      <c r="G22" s="69">
        <f t="shared" ref="G22:G26" si="5">E22*F22/10000</f>
        <v>3.96</v>
      </c>
      <c r="H22" s="69"/>
      <c r="I22" s="80" t="s">
        <v>64</v>
      </c>
      <c r="J22" s="81"/>
      <c r="K22" s="81"/>
      <c r="P22" s="31">
        <v>3</v>
      </c>
      <c r="Q22" s="31" t="s">
        <v>65</v>
      </c>
      <c r="R22" s="34">
        <f>R19</f>
        <v>1340</v>
      </c>
      <c r="S22" s="33">
        <f t="shared" si="3"/>
        <v>29.402985074626901</v>
      </c>
      <c r="T22" s="36">
        <f>G10+G27+G36</f>
        <v>3.94</v>
      </c>
      <c r="U22" s="37"/>
    </row>
    <row r="23" spans="1:21" ht="21.75" customHeight="1">
      <c r="A23" s="68"/>
      <c r="B23" s="7">
        <v>2.2000000000000002</v>
      </c>
      <c r="C23" s="10" t="s">
        <v>66</v>
      </c>
      <c r="D23" s="11" t="s">
        <v>23</v>
      </c>
      <c r="E23" s="11">
        <f>45*4.5</f>
        <v>202.5</v>
      </c>
      <c r="F23" s="12">
        <v>35</v>
      </c>
      <c r="G23" s="69">
        <f t="shared" si="5"/>
        <v>0.70874999999999999</v>
      </c>
      <c r="H23" s="69"/>
      <c r="I23" s="80" t="s">
        <v>67</v>
      </c>
      <c r="J23" s="81"/>
      <c r="K23" s="81"/>
      <c r="P23" s="31">
        <v>4</v>
      </c>
      <c r="Q23" s="31" t="s">
        <v>68</v>
      </c>
      <c r="R23" s="34">
        <f t="shared" si="4"/>
        <v>1340</v>
      </c>
      <c r="S23" s="33">
        <f t="shared" si="3"/>
        <v>99.5544776119403</v>
      </c>
      <c r="T23" s="36">
        <f>G12+G29+G37+G44</f>
        <v>13.340299999999999</v>
      </c>
      <c r="U23" s="37"/>
    </row>
    <row r="24" spans="1:21" ht="21.75" customHeight="1">
      <c r="A24" s="68"/>
      <c r="B24" s="7">
        <v>2.2999999999999998</v>
      </c>
      <c r="C24" s="10" t="s">
        <v>69</v>
      </c>
      <c r="D24" s="11" t="s">
        <v>23</v>
      </c>
      <c r="E24" s="11">
        <f>220*1.1</f>
        <v>242</v>
      </c>
      <c r="F24" s="12">
        <v>30</v>
      </c>
      <c r="G24" s="69">
        <f t="shared" si="5"/>
        <v>0.72599999999999998</v>
      </c>
      <c r="H24" s="69"/>
      <c r="I24" s="80" t="s">
        <v>70</v>
      </c>
      <c r="J24" s="81"/>
      <c r="K24" s="81"/>
      <c r="P24" s="31">
        <v>5</v>
      </c>
      <c r="Q24" s="31" t="s">
        <v>71</v>
      </c>
      <c r="R24" s="34">
        <f t="shared" si="4"/>
        <v>1340</v>
      </c>
      <c r="S24" s="33">
        <f t="shared" si="3"/>
        <v>12.160447761194</v>
      </c>
      <c r="T24" s="36">
        <f>G11+G28</f>
        <v>1.6294999999999999</v>
      </c>
      <c r="U24" s="37"/>
    </row>
    <row r="25" spans="1:21" ht="34.15" customHeight="1">
      <c r="A25" s="68"/>
      <c r="B25" s="7">
        <v>2.4</v>
      </c>
      <c r="C25" s="10" t="s">
        <v>72</v>
      </c>
      <c r="D25" s="11" t="s">
        <v>23</v>
      </c>
      <c r="E25" s="11">
        <f>(8.4+6.9)*4.2</f>
        <v>64.260000000000005</v>
      </c>
      <c r="F25" s="12">
        <v>850</v>
      </c>
      <c r="G25" s="69">
        <f t="shared" si="5"/>
        <v>5.4621000000000004</v>
      </c>
      <c r="H25" s="69"/>
      <c r="I25" s="80" t="s">
        <v>73</v>
      </c>
      <c r="J25" s="81"/>
      <c r="K25" s="81"/>
      <c r="P25" s="31">
        <v>6</v>
      </c>
      <c r="Q25" s="31" t="s">
        <v>74</v>
      </c>
      <c r="R25" s="34">
        <f t="shared" si="4"/>
        <v>1340</v>
      </c>
      <c r="S25" s="33">
        <f t="shared" si="3"/>
        <v>212.686567164179</v>
      </c>
      <c r="T25" s="36">
        <f>H19+H20+H18+H31</f>
        <v>28.5</v>
      </c>
      <c r="U25" s="37"/>
    </row>
    <row r="26" spans="1:21" ht="21.75" customHeight="1">
      <c r="A26" s="68"/>
      <c r="B26" s="7">
        <v>2.5</v>
      </c>
      <c r="C26" s="10" t="s">
        <v>75</v>
      </c>
      <c r="D26" s="11" t="s">
        <v>23</v>
      </c>
      <c r="E26" s="11">
        <f>8*4.2</f>
        <v>33.6</v>
      </c>
      <c r="F26" s="12">
        <v>220</v>
      </c>
      <c r="G26" s="69">
        <f t="shared" si="5"/>
        <v>0.73919999999999997</v>
      </c>
      <c r="H26" s="69"/>
      <c r="I26" s="80" t="s">
        <v>76</v>
      </c>
      <c r="J26" s="81"/>
      <c r="K26" s="81"/>
      <c r="P26" s="31">
        <v>7</v>
      </c>
      <c r="Q26" s="31" t="s">
        <v>77</v>
      </c>
      <c r="R26" s="34">
        <f t="shared" si="4"/>
        <v>1340</v>
      </c>
      <c r="S26" s="33">
        <f t="shared" si="3"/>
        <v>343.186567164179</v>
      </c>
      <c r="T26" s="36">
        <f>G17+G16+G15+G14+G13+G30+G38+G45</f>
        <v>45.987000000000002</v>
      </c>
      <c r="U26" s="37"/>
    </row>
    <row r="27" spans="1:21" ht="21.75" customHeight="1">
      <c r="A27" s="68"/>
      <c r="B27" s="7">
        <v>2.6</v>
      </c>
      <c r="C27" s="10" t="s">
        <v>78</v>
      </c>
      <c r="D27" s="11" t="s">
        <v>23</v>
      </c>
      <c r="E27" s="12">
        <v>220</v>
      </c>
      <c r="F27" s="12">
        <v>100</v>
      </c>
      <c r="G27" s="69">
        <f t="shared" ref="G27:G30" si="6">F27*E27/10000</f>
        <v>2.2000000000000002</v>
      </c>
      <c r="H27" s="69"/>
      <c r="I27" s="82" t="s">
        <v>79</v>
      </c>
      <c r="J27" s="82"/>
      <c r="K27" s="82"/>
      <c r="P27" s="30" t="s">
        <v>80</v>
      </c>
      <c r="Q27" s="30" t="s">
        <v>81</v>
      </c>
      <c r="R27" s="34">
        <v>5000</v>
      </c>
      <c r="S27" s="36">
        <f t="shared" si="3"/>
        <v>61</v>
      </c>
      <c r="T27" s="36">
        <v>30.5</v>
      </c>
      <c r="U27" s="38" t="s">
        <v>82</v>
      </c>
    </row>
    <row r="28" spans="1:21" ht="21.75" customHeight="1">
      <c r="A28" s="68"/>
      <c r="B28" s="7">
        <v>2.7</v>
      </c>
      <c r="C28" s="10" t="s">
        <v>83</v>
      </c>
      <c r="D28" s="11" t="s">
        <v>23</v>
      </c>
      <c r="E28" s="12">
        <v>220</v>
      </c>
      <c r="F28" s="12">
        <v>50</v>
      </c>
      <c r="G28" s="69">
        <f t="shared" si="6"/>
        <v>1.1000000000000001</v>
      </c>
      <c r="H28" s="69"/>
      <c r="I28" s="82" t="s">
        <v>84</v>
      </c>
      <c r="J28" s="82"/>
      <c r="K28" s="82"/>
      <c r="P28" s="28" t="s">
        <v>85</v>
      </c>
      <c r="Q28" s="28" t="s">
        <v>86</v>
      </c>
      <c r="R28" s="34">
        <v>6523</v>
      </c>
      <c r="S28" s="36">
        <f t="shared" si="3"/>
        <v>48.903878583473897</v>
      </c>
      <c r="T28" s="36">
        <v>31.9</v>
      </c>
      <c r="U28" s="38" t="s">
        <v>87</v>
      </c>
    </row>
    <row r="29" spans="1:21" ht="21.75" customHeight="1">
      <c r="A29" s="68"/>
      <c r="B29" s="7">
        <v>2.8</v>
      </c>
      <c r="C29" s="13" t="s">
        <v>88</v>
      </c>
      <c r="D29" s="14" t="s">
        <v>23</v>
      </c>
      <c r="E29" s="15">
        <f>E28</f>
        <v>220</v>
      </c>
      <c r="F29" s="15">
        <v>170</v>
      </c>
      <c r="G29" s="71">
        <f t="shared" si="6"/>
        <v>3.74</v>
      </c>
      <c r="H29" s="71"/>
      <c r="I29" s="82" t="s">
        <v>89</v>
      </c>
      <c r="J29" s="82"/>
      <c r="K29" s="82"/>
      <c r="P29" s="28" t="s">
        <v>90</v>
      </c>
      <c r="Q29" s="28" t="s">
        <v>91</v>
      </c>
      <c r="R29" s="39" t="s">
        <v>44</v>
      </c>
      <c r="S29" s="40"/>
      <c r="T29" s="40">
        <v>6.01</v>
      </c>
      <c r="U29" s="38" t="s">
        <v>92</v>
      </c>
    </row>
    <row r="30" spans="1:21" ht="21.75" customHeight="1">
      <c r="A30" s="68"/>
      <c r="B30" s="7">
        <v>2.9</v>
      </c>
      <c r="C30" s="10" t="s">
        <v>93</v>
      </c>
      <c r="D30" s="11" t="s">
        <v>23</v>
      </c>
      <c r="E30" s="12">
        <v>220</v>
      </c>
      <c r="F30" s="12">
        <v>120</v>
      </c>
      <c r="G30" s="69">
        <f t="shared" si="6"/>
        <v>2.64</v>
      </c>
      <c r="H30" s="69"/>
      <c r="I30" s="82" t="s">
        <v>94</v>
      </c>
      <c r="J30" s="82"/>
      <c r="K30" s="82"/>
      <c r="P30" s="28" t="s">
        <v>95</v>
      </c>
      <c r="Q30" s="28" t="s">
        <v>96</v>
      </c>
      <c r="R30" s="29">
        <v>6523</v>
      </c>
      <c r="S30" s="40"/>
      <c r="T30" s="40">
        <f>220.22</f>
        <v>220.22</v>
      </c>
      <c r="U30" s="37"/>
    </row>
    <row r="31" spans="1:21" ht="21.75" customHeight="1">
      <c r="A31" s="68"/>
      <c r="B31" s="9">
        <v>2.1</v>
      </c>
      <c r="C31" s="10" t="s">
        <v>97</v>
      </c>
      <c r="D31" s="11" t="s">
        <v>44</v>
      </c>
      <c r="E31" s="11">
        <v>1</v>
      </c>
      <c r="F31" s="11">
        <v>10000</v>
      </c>
      <c r="G31" s="10"/>
      <c r="H31" s="11">
        <v>1</v>
      </c>
      <c r="I31" s="83" t="s">
        <v>36</v>
      </c>
      <c r="J31" s="84"/>
      <c r="K31" s="85"/>
      <c r="S31" s="41"/>
      <c r="T31" s="41"/>
    </row>
    <row r="32" spans="1:21" ht="21.75" customHeight="1">
      <c r="A32" s="101"/>
      <c r="B32" s="74" t="s">
        <v>61</v>
      </c>
      <c r="C32" s="75"/>
      <c r="D32" s="75"/>
      <c r="E32" s="75"/>
      <c r="F32" s="76"/>
      <c r="G32" s="6"/>
      <c r="H32" s="6">
        <f>SUM(G22:H31)</f>
        <v>22.276050000000001</v>
      </c>
      <c r="I32" s="77"/>
      <c r="J32" s="78"/>
      <c r="K32" s="79"/>
    </row>
    <row r="33" spans="1:11" ht="21.75" customHeight="1">
      <c r="A33" s="102" t="s">
        <v>98</v>
      </c>
      <c r="B33" s="16">
        <v>3.1</v>
      </c>
      <c r="C33" s="17" t="s">
        <v>99</v>
      </c>
      <c r="D33" s="16" t="s">
        <v>23</v>
      </c>
      <c r="E33" s="16">
        <f>380*0.4</f>
        <v>152</v>
      </c>
      <c r="F33" s="18">
        <v>180</v>
      </c>
      <c r="G33" s="86">
        <f t="shared" ref="G33:G35" si="7">E33*F33/10000</f>
        <v>2.7360000000000002</v>
      </c>
      <c r="H33" s="86"/>
      <c r="I33" s="87" t="s">
        <v>64</v>
      </c>
      <c r="J33" s="88"/>
      <c r="K33" s="88"/>
    </row>
    <row r="34" spans="1:11" ht="21.75" customHeight="1">
      <c r="A34" s="103"/>
      <c r="B34" s="16">
        <v>3.2</v>
      </c>
      <c r="C34" s="17" t="s">
        <v>100</v>
      </c>
      <c r="D34" s="16" t="s">
        <v>23</v>
      </c>
      <c r="E34" s="16">
        <v>150</v>
      </c>
      <c r="F34" s="18">
        <v>35</v>
      </c>
      <c r="G34" s="86">
        <f t="shared" si="7"/>
        <v>0.52500000000000002</v>
      </c>
      <c r="H34" s="86"/>
      <c r="I34" s="87"/>
      <c r="J34" s="88"/>
      <c r="K34" s="88"/>
    </row>
    <row r="35" spans="1:11" ht="21.75" customHeight="1">
      <c r="A35" s="103"/>
      <c r="B35" s="16">
        <v>3.3</v>
      </c>
      <c r="C35" s="17" t="s">
        <v>101</v>
      </c>
      <c r="D35" s="16" t="s">
        <v>23</v>
      </c>
      <c r="E35" s="16">
        <f>15.4*4.2</f>
        <v>64.680000000000007</v>
      </c>
      <c r="F35" s="18">
        <v>220</v>
      </c>
      <c r="G35" s="86">
        <f t="shared" si="7"/>
        <v>1.42296</v>
      </c>
      <c r="H35" s="86"/>
      <c r="I35" s="87"/>
      <c r="J35" s="88"/>
      <c r="K35" s="88"/>
    </row>
    <row r="36" spans="1:11" customFormat="1" ht="21.75" customHeight="1">
      <c r="A36" s="103"/>
      <c r="B36" s="16">
        <v>3.4</v>
      </c>
      <c r="C36" s="17" t="s">
        <v>102</v>
      </c>
      <c r="D36" s="16" t="s">
        <v>23</v>
      </c>
      <c r="E36" s="18">
        <v>380</v>
      </c>
      <c r="F36" s="18">
        <v>20</v>
      </c>
      <c r="G36" s="86">
        <f t="shared" ref="G36:G38" si="8">F36*E36/10000</f>
        <v>0.76</v>
      </c>
      <c r="H36" s="86"/>
      <c r="I36" s="89" t="s">
        <v>103</v>
      </c>
      <c r="J36" s="89"/>
      <c r="K36" s="89"/>
    </row>
    <row r="37" spans="1:11" customFormat="1" ht="21.75" customHeight="1">
      <c r="A37" s="103"/>
      <c r="B37" s="16">
        <v>3.5</v>
      </c>
      <c r="C37" s="19" t="s">
        <v>104</v>
      </c>
      <c r="D37" s="20" t="s">
        <v>23</v>
      </c>
      <c r="E37" s="21">
        <v>380</v>
      </c>
      <c r="F37" s="21">
        <v>100</v>
      </c>
      <c r="G37" s="90">
        <f t="shared" si="8"/>
        <v>3.8</v>
      </c>
      <c r="H37" s="90"/>
      <c r="I37" s="89" t="s">
        <v>89</v>
      </c>
      <c r="J37" s="89"/>
      <c r="K37" s="89"/>
    </row>
    <row r="38" spans="1:11" customFormat="1" ht="21.75" customHeight="1">
      <c r="A38" s="103"/>
      <c r="B38" s="16">
        <v>3.6</v>
      </c>
      <c r="C38" s="17" t="s">
        <v>105</v>
      </c>
      <c r="D38" s="20" t="s">
        <v>23</v>
      </c>
      <c r="E38" s="21">
        <v>380</v>
      </c>
      <c r="F38" s="21">
        <v>50</v>
      </c>
      <c r="G38" s="90">
        <f t="shared" si="8"/>
        <v>1.9</v>
      </c>
      <c r="H38" s="90"/>
      <c r="I38" s="89" t="s">
        <v>106</v>
      </c>
      <c r="J38" s="89"/>
      <c r="K38" s="89"/>
    </row>
    <row r="39" spans="1:11" customFormat="1" ht="21.75" customHeight="1">
      <c r="A39" s="104"/>
      <c r="B39" s="91" t="s">
        <v>61</v>
      </c>
      <c r="C39" s="92"/>
      <c r="D39" s="92"/>
      <c r="E39" s="92"/>
      <c r="F39" s="93"/>
      <c r="G39" s="22"/>
      <c r="H39" s="22">
        <f>SUM(G33:H38)</f>
        <v>11.14396</v>
      </c>
      <c r="I39" s="94"/>
      <c r="J39" s="95"/>
      <c r="K39" s="96"/>
    </row>
    <row r="40" spans="1:11" ht="21.75" customHeight="1">
      <c r="A40" s="102" t="s">
        <v>107</v>
      </c>
      <c r="B40" s="16">
        <v>3.8</v>
      </c>
      <c r="C40" s="17" t="s">
        <v>99</v>
      </c>
      <c r="D40" s="16" t="s">
        <v>23</v>
      </c>
      <c r="E40" s="16">
        <f>490*0.15</f>
        <v>73.5</v>
      </c>
      <c r="F40" s="18">
        <v>180</v>
      </c>
      <c r="G40" s="86">
        <f t="shared" ref="G40:G43" si="9">E40*F40/10000</f>
        <v>1.323</v>
      </c>
      <c r="H40" s="86"/>
      <c r="I40" s="87" t="s">
        <v>108</v>
      </c>
      <c r="J40" s="88"/>
      <c r="K40" s="88"/>
    </row>
    <row r="41" spans="1:11" ht="21.75" customHeight="1">
      <c r="A41" s="103"/>
      <c r="B41" s="16">
        <v>3.9</v>
      </c>
      <c r="C41" s="17" t="s">
        <v>109</v>
      </c>
      <c r="D41" s="16" t="s">
        <v>23</v>
      </c>
      <c r="E41" s="16">
        <f>490*0.4</f>
        <v>196</v>
      </c>
      <c r="F41" s="18">
        <v>35</v>
      </c>
      <c r="G41" s="86">
        <f t="shared" si="9"/>
        <v>0.68600000000000005</v>
      </c>
      <c r="H41" s="86"/>
      <c r="I41" s="87"/>
      <c r="J41" s="88"/>
      <c r="K41" s="88"/>
    </row>
    <row r="42" spans="1:11" ht="21.75" customHeight="1">
      <c r="A42" s="103"/>
      <c r="B42" s="16">
        <v>3.1</v>
      </c>
      <c r="C42" s="17" t="s">
        <v>69</v>
      </c>
      <c r="D42" s="16" t="s">
        <v>23</v>
      </c>
      <c r="E42" s="16">
        <v>30</v>
      </c>
      <c r="F42" s="18">
        <v>30</v>
      </c>
      <c r="G42" s="86">
        <f t="shared" si="9"/>
        <v>0.09</v>
      </c>
      <c r="H42" s="86"/>
      <c r="I42" s="87" t="s">
        <v>110</v>
      </c>
      <c r="J42" s="88"/>
      <c r="K42" s="88"/>
    </row>
    <row r="43" spans="1:11" ht="21.75" customHeight="1">
      <c r="A43" s="103"/>
      <c r="B43" s="16">
        <v>3.11</v>
      </c>
      <c r="C43" s="17" t="s">
        <v>111</v>
      </c>
      <c r="D43" s="16" t="s">
        <v>23</v>
      </c>
      <c r="E43" s="16">
        <v>30</v>
      </c>
      <c r="F43" s="18">
        <v>220</v>
      </c>
      <c r="G43" s="86">
        <f t="shared" si="9"/>
        <v>0.66</v>
      </c>
      <c r="H43" s="86"/>
      <c r="I43" s="87"/>
      <c r="J43" s="88"/>
      <c r="K43" s="88"/>
    </row>
    <row r="44" spans="1:11" ht="26.1" customHeight="1">
      <c r="A44" s="103"/>
      <c r="B44" s="16">
        <v>3.12</v>
      </c>
      <c r="C44" s="19" t="s">
        <v>112</v>
      </c>
      <c r="D44" s="20" t="s">
        <v>23</v>
      </c>
      <c r="E44" s="21">
        <v>390</v>
      </c>
      <c r="F44" s="21">
        <v>37.700000000000003</v>
      </c>
      <c r="G44" s="90">
        <f>F44*E44/10000</f>
        <v>1.4702999999999999</v>
      </c>
      <c r="H44" s="90"/>
      <c r="I44" s="89" t="s">
        <v>113</v>
      </c>
      <c r="J44" s="89"/>
      <c r="K44" s="89"/>
    </row>
    <row r="45" spans="1:11" ht="32.1" customHeight="1">
      <c r="A45" s="103"/>
      <c r="B45" s="16">
        <v>3.13</v>
      </c>
      <c r="C45" s="17" t="s">
        <v>114</v>
      </c>
      <c r="D45" s="20" t="s">
        <v>23</v>
      </c>
      <c r="E45" s="21">
        <v>390</v>
      </c>
      <c r="F45" s="21">
        <v>50</v>
      </c>
      <c r="G45" s="90">
        <f>F45*E45/10000</f>
        <v>1.95</v>
      </c>
      <c r="H45" s="90"/>
      <c r="I45" s="89" t="s">
        <v>106</v>
      </c>
      <c r="J45" s="89"/>
      <c r="K45" s="89"/>
    </row>
    <row r="46" spans="1:11" ht="21.75" customHeight="1">
      <c r="A46" s="104"/>
      <c r="B46" s="91" t="s">
        <v>61</v>
      </c>
      <c r="C46" s="92"/>
      <c r="D46" s="92"/>
      <c r="E46" s="92"/>
      <c r="F46" s="93"/>
      <c r="G46" s="22"/>
      <c r="H46" s="22">
        <f>SUM(G40:H45)</f>
        <v>6.1792999999999996</v>
      </c>
      <c r="I46" s="94"/>
      <c r="J46" s="95"/>
      <c r="K46" s="96"/>
    </row>
    <row r="47" spans="1:11" ht="21.75" customHeight="1">
      <c r="A47" s="68" t="s">
        <v>115</v>
      </c>
      <c r="B47" s="7">
        <v>4.0999999999999996</v>
      </c>
      <c r="C47" s="8" t="s">
        <v>116</v>
      </c>
      <c r="D47" s="7" t="s">
        <v>117</v>
      </c>
      <c r="E47" s="7">
        <v>4</v>
      </c>
      <c r="F47" s="9">
        <v>20000</v>
      </c>
      <c r="G47" s="65">
        <f t="shared" ref="G47:G51" si="10">E47*F47/10000</f>
        <v>8</v>
      </c>
      <c r="H47" s="65"/>
      <c r="I47" s="66" t="s">
        <v>118</v>
      </c>
      <c r="J47" s="63"/>
      <c r="K47" s="63"/>
    </row>
    <row r="48" spans="1:11" ht="21.75" customHeight="1">
      <c r="A48" s="68"/>
      <c r="B48" s="7">
        <v>4.2</v>
      </c>
      <c r="C48" s="8" t="s">
        <v>119</v>
      </c>
      <c r="D48" s="7" t="s">
        <v>117</v>
      </c>
      <c r="E48" s="7">
        <v>4</v>
      </c>
      <c r="F48" s="9">
        <v>20000</v>
      </c>
      <c r="G48" s="65">
        <f t="shared" si="10"/>
        <v>8</v>
      </c>
      <c r="H48" s="65"/>
      <c r="I48" s="66" t="s">
        <v>118</v>
      </c>
      <c r="J48" s="63"/>
      <c r="K48" s="63"/>
    </row>
    <row r="49" spans="1:17" ht="34.15" customHeight="1">
      <c r="A49" s="68"/>
      <c r="B49" s="7">
        <v>4.3</v>
      </c>
      <c r="C49" s="8" t="s">
        <v>120</v>
      </c>
      <c r="D49" s="7" t="s">
        <v>31</v>
      </c>
      <c r="E49" s="7">
        <v>2500</v>
      </c>
      <c r="F49" s="9">
        <v>25</v>
      </c>
      <c r="G49" s="65">
        <f t="shared" si="10"/>
        <v>6.25</v>
      </c>
      <c r="H49" s="65"/>
      <c r="I49" s="66"/>
      <c r="J49" s="63"/>
      <c r="K49" s="63"/>
    </row>
    <row r="50" spans="1:17" ht="32.1" customHeight="1">
      <c r="A50" s="68"/>
      <c r="B50" s="7">
        <v>4.4000000000000004</v>
      </c>
      <c r="C50" s="8" t="s">
        <v>121</v>
      </c>
      <c r="D50" s="7" t="s">
        <v>31</v>
      </c>
      <c r="E50" s="7">
        <v>2500</v>
      </c>
      <c r="F50" s="9">
        <v>25</v>
      </c>
      <c r="G50" s="65">
        <f t="shared" si="10"/>
        <v>6.25</v>
      </c>
      <c r="H50" s="65"/>
      <c r="I50" s="66"/>
      <c r="J50" s="63"/>
      <c r="K50" s="63"/>
    </row>
    <row r="51" spans="1:17" ht="21.75" customHeight="1">
      <c r="A51" s="68"/>
      <c r="B51" s="7">
        <v>4.5</v>
      </c>
      <c r="C51" s="8" t="s">
        <v>122</v>
      </c>
      <c r="D51" s="7" t="s">
        <v>44</v>
      </c>
      <c r="E51" s="7">
        <v>2</v>
      </c>
      <c r="F51" s="9">
        <v>10000</v>
      </c>
      <c r="G51" s="65">
        <f t="shared" si="10"/>
        <v>2</v>
      </c>
      <c r="H51" s="65"/>
      <c r="I51" s="66" t="s">
        <v>123</v>
      </c>
      <c r="J51" s="63"/>
      <c r="K51" s="63"/>
    </row>
    <row r="52" spans="1:17" ht="21.75" customHeight="1">
      <c r="A52" s="68"/>
      <c r="B52" s="74" t="s">
        <v>61</v>
      </c>
      <c r="C52" s="75"/>
      <c r="D52" s="75"/>
      <c r="E52" s="75"/>
      <c r="F52" s="76"/>
      <c r="G52" s="6"/>
      <c r="H52" s="6">
        <f>SUM(G47:H51)</f>
        <v>30.5</v>
      </c>
      <c r="I52" s="77"/>
      <c r="J52" s="78"/>
      <c r="K52" s="79"/>
    </row>
    <row r="53" spans="1:17" ht="21.75" customHeight="1">
      <c r="A53" s="67" t="s">
        <v>124</v>
      </c>
      <c r="B53" s="7">
        <v>5.0999999999999996</v>
      </c>
      <c r="C53" s="23" t="s">
        <v>125</v>
      </c>
      <c r="D53" s="7" t="s">
        <v>44</v>
      </c>
      <c r="E53" s="7">
        <v>1</v>
      </c>
      <c r="F53" s="9">
        <v>15000</v>
      </c>
      <c r="G53" s="65">
        <f t="shared" ref="G53:G58" si="11">E53*F53/10000</f>
        <v>1.5</v>
      </c>
      <c r="H53" s="65"/>
      <c r="I53" s="66" t="s">
        <v>126</v>
      </c>
      <c r="J53" s="63"/>
      <c r="K53" s="63"/>
    </row>
    <row r="54" spans="1:17" ht="21.75" customHeight="1">
      <c r="A54" s="68"/>
      <c r="B54" s="7">
        <v>5.2</v>
      </c>
      <c r="C54" s="23" t="s">
        <v>127</v>
      </c>
      <c r="D54" s="7" t="s">
        <v>44</v>
      </c>
      <c r="E54" s="7">
        <v>1</v>
      </c>
      <c r="F54" s="9">
        <v>23500</v>
      </c>
      <c r="G54" s="65">
        <f t="shared" si="11"/>
        <v>2.35</v>
      </c>
      <c r="H54" s="65"/>
      <c r="I54" s="66" t="s">
        <v>128</v>
      </c>
      <c r="J54" s="63"/>
      <c r="K54" s="63"/>
    </row>
    <row r="55" spans="1:17" ht="21.75" customHeight="1">
      <c r="A55" s="68"/>
      <c r="B55" s="7">
        <v>5.3</v>
      </c>
      <c r="C55" s="23" t="s">
        <v>129</v>
      </c>
      <c r="D55" s="7" t="s">
        <v>44</v>
      </c>
      <c r="E55" s="7">
        <v>1</v>
      </c>
      <c r="F55" s="9">
        <v>25000</v>
      </c>
      <c r="G55" s="65">
        <f t="shared" si="11"/>
        <v>2.5</v>
      </c>
      <c r="H55" s="65"/>
      <c r="I55" s="66" t="s">
        <v>130</v>
      </c>
      <c r="J55" s="63"/>
      <c r="K55" s="63"/>
    </row>
    <row r="56" spans="1:17" ht="21.75" customHeight="1">
      <c r="A56" s="68"/>
      <c r="B56" s="7">
        <v>5.4</v>
      </c>
      <c r="C56" s="8" t="s">
        <v>131</v>
      </c>
      <c r="D56" s="7" t="s">
        <v>44</v>
      </c>
      <c r="E56" s="7">
        <v>1</v>
      </c>
      <c r="F56" s="9">
        <v>75000</v>
      </c>
      <c r="G56" s="65">
        <f t="shared" si="11"/>
        <v>7.5</v>
      </c>
      <c r="H56" s="65"/>
      <c r="I56" s="66"/>
      <c r="J56" s="63"/>
      <c r="K56" s="63"/>
    </row>
    <row r="57" spans="1:17" ht="21.75" customHeight="1">
      <c r="A57" s="68"/>
      <c r="B57" s="7">
        <v>5.5</v>
      </c>
      <c r="C57" s="8" t="s">
        <v>132</v>
      </c>
      <c r="D57" s="7" t="s">
        <v>44</v>
      </c>
      <c r="E57" s="7">
        <v>1</v>
      </c>
      <c r="F57" s="9">
        <v>8500</v>
      </c>
      <c r="G57" s="65">
        <f t="shared" si="11"/>
        <v>0.85</v>
      </c>
      <c r="H57" s="65"/>
      <c r="I57" s="66" t="s">
        <v>133</v>
      </c>
      <c r="J57" s="63"/>
      <c r="K57" s="63"/>
    </row>
    <row r="58" spans="1:17" ht="34.15" customHeight="1">
      <c r="A58" s="68"/>
      <c r="B58" s="7">
        <v>5.6</v>
      </c>
      <c r="C58" s="23" t="s">
        <v>134</v>
      </c>
      <c r="D58" s="7" t="s">
        <v>44</v>
      </c>
      <c r="E58" s="7">
        <v>1</v>
      </c>
      <c r="F58" s="9">
        <v>32000</v>
      </c>
      <c r="G58" s="65">
        <f t="shared" si="11"/>
        <v>3.2</v>
      </c>
      <c r="H58" s="65"/>
      <c r="I58" s="66" t="s">
        <v>135</v>
      </c>
      <c r="J58" s="63"/>
      <c r="K58" s="63"/>
      <c r="Q58" s="42">
        <v>94.34</v>
      </c>
    </row>
    <row r="59" spans="1:17" ht="34.15" customHeight="1">
      <c r="A59" s="101"/>
      <c r="B59" s="74" t="s">
        <v>61</v>
      </c>
      <c r="C59" s="75"/>
      <c r="D59" s="75"/>
      <c r="E59" s="75"/>
      <c r="F59" s="76"/>
      <c r="G59" s="6"/>
      <c r="H59" s="6">
        <f>SUM(G53:H58)</f>
        <v>17.899999999999999</v>
      </c>
      <c r="I59" s="77"/>
      <c r="J59" s="78"/>
      <c r="K59" s="79"/>
      <c r="Q59" s="43">
        <v>22.28</v>
      </c>
    </row>
    <row r="60" spans="1:17" ht="24" customHeight="1">
      <c r="A60" s="63" t="s">
        <v>85</v>
      </c>
      <c r="B60" s="63"/>
      <c r="C60" s="5" t="s">
        <v>86</v>
      </c>
      <c r="D60" s="24" t="s">
        <v>23</v>
      </c>
      <c r="E60" s="24"/>
      <c r="F60" s="25"/>
      <c r="G60" s="97">
        <f>G61+G62+G63+G64</f>
        <v>31.904566750000001</v>
      </c>
      <c r="H60" s="97"/>
      <c r="I60" s="97"/>
      <c r="J60" s="97"/>
      <c r="K60" s="97"/>
      <c r="Q60" s="44">
        <v>17.32</v>
      </c>
    </row>
    <row r="61" spans="1:17" ht="22.5" customHeight="1">
      <c r="A61" s="98">
        <v>1</v>
      </c>
      <c r="B61" s="98"/>
      <c r="C61" s="8" t="s">
        <v>136</v>
      </c>
      <c r="D61" s="24" t="s">
        <v>137</v>
      </c>
      <c r="E61" s="26" t="s">
        <v>44</v>
      </c>
      <c r="F61" s="25"/>
      <c r="G61" s="99">
        <f>G3*0.02</f>
        <v>3.6462362000000001</v>
      </c>
      <c r="H61" s="99"/>
      <c r="I61" s="66"/>
      <c r="J61" s="66"/>
      <c r="K61" s="66"/>
      <c r="Q61" s="45">
        <v>30.5</v>
      </c>
    </row>
    <row r="62" spans="1:17" ht="22.5" customHeight="1">
      <c r="A62" s="98">
        <v>2</v>
      </c>
      <c r="B62" s="98"/>
      <c r="C62" s="27" t="s">
        <v>138</v>
      </c>
      <c r="D62" s="24" t="s">
        <v>137</v>
      </c>
      <c r="E62" s="26" t="s">
        <v>44</v>
      </c>
      <c r="F62" s="24"/>
      <c r="G62" s="99">
        <f>G3*0.08</f>
        <v>14.584944800000001</v>
      </c>
      <c r="H62" s="99"/>
      <c r="I62" s="66"/>
      <c r="J62" s="66"/>
      <c r="K62" s="66"/>
      <c r="Q62" s="44">
        <v>17.899999999999999</v>
      </c>
    </row>
    <row r="63" spans="1:17" ht="21" customHeight="1">
      <c r="A63" s="98">
        <v>3</v>
      </c>
      <c r="B63" s="98"/>
      <c r="C63" s="27" t="s">
        <v>139</v>
      </c>
      <c r="D63" s="24" t="s">
        <v>137</v>
      </c>
      <c r="E63" s="26" t="s">
        <v>44</v>
      </c>
      <c r="F63" s="24"/>
      <c r="G63" s="99">
        <f>G3*0.025</f>
        <v>4.5577952499999999</v>
      </c>
      <c r="H63" s="99"/>
      <c r="I63" s="66"/>
      <c r="J63" s="66"/>
      <c r="K63" s="66"/>
    </row>
    <row r="64" spans="1:17" ht="21" customHeight="1">
      <c r="A64" s="98">
        <v>4</v>
      </c>
      <c r="B64" s="98"/>
      <c r="C64" s="27" t="s">
        <v>140</v>
      </c>
      <c r="D64" s="24" t="s">
        <v>137</v>
      </c>
      <c r="E64" s="26" t="s">
        <v>44</v>
      </c>
      <c r="F64" s="24"/>
      <c r="G64" s="99">
        <f>G3*0.05</f>
        <v>9.1155904999999997</v>
      </c>
      <c r="H64" s="99"/>
      <c r="I64" s="66"/>
      <c r="J64" s="66"/>
      <c r="K64" s="66"/>
    </row>
    <row r="65" spans="1:11" ht="22.5" customHeight="1">
      <c r="A65" s="63" t="s">
        <v>90</v>
      </c>
      <c r="B65" s="63"/>
      <c r="C65" s="5" t="s">
        <v>91</v>
      </c>
      <c r="D65" s="24"/>
      <c r="E65" s="24"/>
      <c r="F65" s="24"/>
      <c r="G65" s="97">
        <f>(H59+G3)*0.03</f>
        <v>6.0063542999999999</v>
      </c>
      <c r="H65" s="97"/>
      <c r="I65" s="100"/>
      <c r="J65" s="100"/>
      <c r="K65" s="100"/>
    </row>
    <row r="66" spans="1:11" ht="20.25" customHeight="1">
      <c r="A66" s="98">
        <v>1</v>
      </c>
      <c r="B66" s="98"/>
      <c r="C66" s="8" t="s">
        <v>141</v>
      </c>
      <c r="D66" s="24" t="s">
        <v>137</v>
      </c>
      <c r="E66" s="26" t="s">
        <v>44</v>
      </c>
      <c r="F66" s="46">
        <v>0.03</v>
      </c>
      <c r="G66" s="99">
        <f>G65</f>
        <v>6.0063542999999999</v>
      </c>
      <c r="H66" s="99"/>
      <c r="I66" s="66" t="s">
        <v>142</v>
      </c>
      <c r="J66" s="66"/>
      <c r="K66" s="66"/>
    </row>
    <row r="67" spans="1:11" ht="56.1" customHeight="1">
      <c r="A67" s="63" t="s">
        <v>95</v>
      </c>
      <c r="B67" s="63"/>
      <c r="C67" s="5" t="s">
        <v>143</v>
      </c>
      <c r="D67" s="47" t="s">
        <v>20</v>
      </c>
      <c r="E67" s="47">
        <v>1340</v>
      </c>
      <c r="F67" s="25">
        <f>G67/E67*10000</f>
        <v>1643.4532167910399</v>
      </c>
      <c r="G67" s="97">
        <f>G3+G60+G65</f>
        <v>220.22273104999999</v>
      </c>
      <c r="H67" s="97"/>
      <c r="I67" s="97"/>
      <c r="J67" s="97"/>
      <c r="K67" s="97"/>
    </row>
    <row r="70" spans="1:11">
      <c r="F70" s="1">
        <f>G67/6523*10000</f>
        <v>337.60958309060197</v>
      </c>
    </row>
  </sheetData>
  <mergeCells count="148">
    <mergeCell ref="A22:A32"/>
    <mergeCell ref="A33:A39"/>
    <mergeCell ref="A40:A46"/>
    <mergeCell ref="A47:A52"/>
    <mergeCell ref="A53:A59"/>
    <mergeCell ref="D1:D2"/>
    <mergeCell ref="E1:E2"/>
    <mergeCell ref="F1:F2"/>
    <mergeCell ref="I1:K2"/>
    <mergeCell ref="G1:H2"/>
    <mergeCell ref="G58:H58"/>
    <mergeCell ref="I58:K58"/>
    <mergeCell ref="B59:F59"/>
    <mergeCell ref="I59:K59"/>
    <mergeCell ref="G48:H48"/>
    <mergeCell ref="I48:K48"/>
    <mergeCell ref="G49:H49"/>
    <mergeCell ref="I49:K49"/>
    <mergeCell ref="G50:H50"/>
    <mergeCell ref="I50:K50"/>
    <mergeCell ref="G51:H51"/>
    <mergeCell ref="I51:K51"/>
    <mergeCell ref="B52:F52"/>
    <mergeCell ref="I52:K52"/>
    <mergeCell ref="A65:B65"/>
    <mergeCell ref="G65:H65"/>
    <mergeCell ref="I65:K65"/>
    <mergeCell ref="A66:B66"/>
    <mergeCell ref="G66:H66"/>
    <mergeCell ref="I66:K66"/>
    <mergeCell ref="A67:B67"/>
    <mergeCell ref="G67:H67"/>
    <mergeCell ref="I67:K67"/>
    <mergeCell ref="A62:B62"/>
    <mergeCell ref="G62:H62"/>
    <mergeCell ref="I62:K62"/>
    <mergeCell ref="A63:B63"/>
    <mergeCell ref="G63:H63"/>
    <mergeCell ref="I63:K63"/>
    <mergeCell ref="A64:B64"/>
    <mergeCell ref="G64:H64"/>
    <mergeCell ref="I64:K64"/>
    <mergeCell ref="A61:B61"/>
    <mergeCell ref="G61:H61"/>
    <mergeCell ref="I61:K61"/>
    <mergeCell ref="G53:H53"/>
    <mergeCell ref="I53:K53"/>
    <mergeCell ref="G54:H54"/>
    <mergeCell ref="I54:K54"/>
    <mergeCell ref="G55:H55"/>
    <mergeCell ref="I55:K55"/>
    <mergeCell ref="G56:H56"/>
    <mergeCell ref="I56:K56"/>
    <mergeCell ref="G57:H57"/>
    <mergeCell ref="I57:K57"/>
    <mergeCell ref="G44:H44"/>
    <mergeCell ref="I44:K44"/>
    <mergeCell ref="G45:H45"/>
    <mergeCell ref="I45:K45"/>
    <mergeCell ref="B46:F46"/>
    <mergeCell ref="I46:K46"/>
    <mergeCell ref="G47:H47"/>
    <mergeCell ref="I47:K47"/>
    <mergeCell ref="A60:B60"/>
    <mergeCell ref="G60:H60"/>
    <mergeCell ref="I60:K60"/>
    <mergeCell ref="B39:F39"/>
    <mergeCell ref="I39:K39"/>
    <mergeCell ref="G40:H40"/>
    <mergeCell ref="I40:K40"/>
    <mergeCell ref="G41:H41"/>
    <mergeCell ref="I41:K41"/>
    <mergeCell ref="G42:H42"/>
    <mergeCell ref="I42:K42"/>
    <mergeCell ref="G43:H43"/>
    <mergeCell ref="I43:K43"/>
    <mergeCell ref="G34:H34"/>
    <mergeCell ref="I34:K34"/>
    <mergeCell ref="G35:H35"/>
    <mergeCell ref="I35:K35"/>
    <mergeCell ref="G36:H36"/>
    <mergeCell ref="I36:K36"/>
    <mergeCell ref="G37:H37"/>
    <mergeCell ref="I37:K37"/>
    <mergeCell ref="G38:H38"/>
    <mergeCell ref="I38:K38"/>
    <mergeCell ref="G29:H29"/>
    <mergeCell ref="I29:K29"/>
    <mergeCell ref="G30:H30"/>
    <mergeCell ref="I30:K30"/>
    <mergeCell ref="I31:K31"/>
    <mergeCell ref="B32:F32"/>
    <mergeCell ref="I32:K32"/>
    <mergeCell ref="G33:H33"/>
    <mergeCell ref="I33:K33"/>
    <mergeCell ref="G24:H24"/>
    <mergeCell ref="I24:K24"/>
    <mergeCell ref="G25:H25"/>
    <mergeCell ref="I25:K25"/>
    <mergeCell ref="G26:H26"/>
    <mergeCell ref="I26:K26"/>
    <mergeCell ref="G27:H27"/>
    <mergeCell ref="I27:K27"/>
    <mergeCell ref="G28:H28"/>
    <mergeCell ref="I28:K28"/>
    <mergeCell ref="I18:K18"/>
    <mergeCell ref="I19:K19"/>
    <mergeCell ref="I20:K20"/>
    <mergeCell ref="B21:F21"/>
    <mergeCell ref="I21:K21"/>
    <mergeCell ref="G22:H22"/>
    <mergeCell ref="I22:K22"/>
    <mergeCell ref="G23:H23"/>
    <mergeCell ref="I23:K23"/>
    <mergeCell ref="G13:H13"/>
    <mergeCell ref="I13:K13"/>
    <mergeCell ref="G14:H14"/>
    <mergeCell ref="I14:K14"/>
    <mergeCell ref="G15:H15"/>
    <mergeCell ref="I15:K15"/>
    <mergeCell ref="G16:H16"/>
    <mergeCell ref="I16:K16"/>
    <mergeCell ref="G17:H17"/>
    <mergeCell ref="I17:K17"/>
    <mergeCell ref="B1:C1"/>
    <mergeCell ref="A3:B3"/>
    <mergeCell ref="G3:H3"/>
    <mergeCell ref="I3:K3"/>
    <mergeCell ref="G4:H4"/>
    <mergeCell ref="I4:K4"/>
    <mergeCell ref="G5:H5"/>
    <mergeCell ref="I5:K5"/>
    <mergeCell ref="G6:H6"/>
    <mergeCell ref="I6:K6"/>
    <mergeCell ref="A1:A2"/>
    <mergeCell ref="A4:A21"/>
    <mergeCell ref="G7:H7"/>
    <mergeCell ref="I7:K7"/>
    <mergeCell ref="G8:H8"/>
    <mergeCell ref="I8:K8"/>
    <mergeCell ref="G9:H9"/>
    <mergeCell ref="I9:K9"/>
    <mergeCell ref="G10:H10"/>
    <mergeCell ref="I10:K10"/>
    <mergeCell ref="G11:H11"/>
    <mergeCell ref="I11:K11"/>
    <mergeCell ref="G12:H12"/>
    <mergeCell ref="I12:K12"/>
  </mergeCells>
  <phoneticPr fontId="2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家具、窗帘</vt:lpstr>
      <vt:lpstr>999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xtzj</cp:lastModifiedBy>
  <dcterms:created xsi:type="dcterms:W3CDTF">2024-07-25T11:45:00Z</dcterms:created>
  <dcterms:modified xsi:type="dcterms:W3CDTF">2025-07-01T09:11:21Z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3FBFE852C9BD443CA5780ACCD3EDD348_13</vt:lpwstr>
  </property>
  <property fmtid="{D5CDD505-2E9C-101B-9397-08002B2CF9AE}" pid="3" name="KSOProductBuildVer">
    <vt:lpwstr>2052-12.1.0.21541</vt:lpwstr>
  </property>
</Properties>
</file>