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合计" sheetId="3" r:id="rId1"/>
    <sheet name="数码钢琴实训室建设项目-预算审核" sheetId="1" r:id="rId2"/>
    <sheet name="询价对比表格" sheetId="4" r:id="rId3"/>
  </sheets>
  <definedNames>
    <definedName name="_xlnm._FilterDatabase" localSheetId="2" hidden="1">询价对比表格!$A$3:$AI$28</definedName>
    <definedName name="_xlnm.Print_Area" localSheetId="1">'数码钢琴实训室建设项目-预算审核'!$A$1:$H$30</definedName>
    <definedName name="_xlnm.Print_Titles" localSheetId="1">'数码钢琴实训室建设项目-预算审核'!$1:$2</definedName>
    <definedName name="_xlnm.Print_Titles" localSheetId="2">询价对比表格!$3:$3</definedName>
  </definedNames>
  <calcPr calcId="144525"/>
</workbook>
</file>

<file path=xl/sharedStrings.xml><?xml version="1.0" encoding="utf-8"?>
<sst xmlns="http://schemas.openxmlformats.org/spreadsheetml/2006/main" count="381" uniqueCount="200">
  <si>
    <t>汇总表</t>
  </si>
  <si>
    <t>序号</t>
  </si>
  <si>
    <t>名称</t>
  </si>
  <si>
    <t>金额（元）</t>
  </si>
  <si>
    <t>湘西民族职业技术学院数码钢琴实训室建设项目</t>
  </si>
  <si>
    <t>合计</t>
  </si>
  <si>
    <t>规格型号</t>
  </si>
  <si>
    <t>主要技术参数</t>
  </si>
  <si>
    <t>单位</t>
  </si>
  <si>
    <t>数量</t>
  </si>
  <si>
    <t>单价（元）</t>
  </si>
  <si>
    <t>教师电钢琴</t>
  </si>
  <si>
    <t>珠江艾茉森VP133GH</t>
  </si>
  <si>
    <t>VP-133GH技术规格（2022专业版）
外型：标准立式。饰面：仿玫瑰木纹。颜色：黑色。 
结构特征：主机及支架结构为木质外壳，滑动键盖，折叠大谱架，大操控面板。 
键盘：AF-30GH键盘，AMASON专利技术仿击弦结构动态触键感应重锤力度键盘。 
触键力度：7种力度曲线，固定，轻，稍轻，标准，重，很重，力度关，触感灵敏度调节。 
屏幕显示：多功能屏幕蓝色背光LCD液晶显示器。 
音源：欧洲光谱插入合成技术DSP音效音源，钢琴音色源于意大利著名三角大钢琴音色采样，五层态，弦列泛音共振模拟音源技术； 
复音数：272（立体声）
音色：1600种高品质音色，含128GM标准音色+1329AMS音色+130中国民族音色+12组打击乐器+1效果音色组，用户创意叠加音色，12个面板直选音色，包含三角大钢琴、电钢琴、钟琴、教堂风琴、尼龙吉他、小提琴、弦乐合奏、小号、萨克斯、长笛、班卓琴、琵琶、梆笛。 
节奏：350种世界各地自动伴奏风格，含11种中国风格，30种AMS节奏，多音轨精心制作。12个面板直选节奏，包含8拍节奏、16拍节奏、叙事曲、乡村音乐、舞曲、爵士摇摆、拉丁、布鲁斯、摇滚乐、进行曲、钢琴歌谣、京剧。 
歌曲：300首示范曲，多种风格，循环播放。 
教学功能：300首教学曲库左右手声部多音轨同步教学功能，拍拍琴功能。 
音色控制：三角大钢琴，音量，混响，和声，合唱，叠奏，回响效果，MIDI状态弯音颤音，数据轮，调音台，单触键设置，移调，相位，调率，八度控制。 
双音色：钢琴演奏带弦乐背景音色，多重组合音色；平衡音量，调节叠加音色音量大小。 
键盘分离：双键盘、双钢琴支持四手联弹同音域演奏、弦乐重奏、管乐合奏、钢琴+提琴，吉他+提琴演奏，左右键盘音量调节。 
音量控制：主音量，伴奏音量调节，可夜间弹奏调节音量控制，夜间免打扰弹奏接口。 
移调：25档位，（0，-/+12）。
八度：三个八度移位，-8、0、+8；
调音：A4=440，支持微调（-99-+99）。 效果功能：8种混响，8种合唱，10种效果，0-127级深度调节。 
节奏控制：同步启动，开始/停止，前奏，尾奏，A/插入1，B/插入2，数据轮选择功能，伴奏分离点音量调节，伴奏打击乐音量调节，伴奏低音音量调节，伴奏和弦音量调节。 
和弦控制：全自动和弦，和弦字典，和弦关闭，伴奏分离点设置。 
录音：16轨录音，音序器功能，录音和播放，USB TO HOST录音达到16通道64轨录音，无限量歌曲录制。 
存储设置：5组存储记忆设置键。16个库，5*16=80个记忆。 
单键预置：OTS功能，5个预置器*350个节奏音色注册=1850个单键预设，音乐大师预置演奏系统。 
节拍器：根据节拍发出强弱滴答声，9种不同类型拍号（1/4、2/4、3/4、4/4、5/4、3/8、6/8、9/8、12/8 ）
节拍器速度：5-400
音律：17种音律选择
锁定：面板锁定，节奏锁定
其它功能：电源开关，速度调节，数据轮调节，功能菜单，总音量，伴奏音量。
MP3功能：可支持直接从U盘和SD卡读取播放MP3音乐文件，键盘可同时弹奏；
内置式音频蓝牙系统：音响功能，可支持带蓝牙功能的手机或者IPAD直接播放各种格式的音乐文件，键盘可同时弹奏，实现舞台音响演奏和欣赏音乐。 
踏板功能：弱音踏板，选择延音踏板，延音踏板，仿传统大三角钢琴踏板功能。 
USB MIDI接口：USB MIDI计算机接口，MIDI作曲，支持16通道、MIDI（0&amp;1格式），GM国际标准，实现系统快速升级。 
接口：SD卡接口，U盘接口，蓝牙连接，USB MIDI，电源接口，踏板接口，耳机插孔*2，立体声线路输入/输出接口。 
音响系统：意大利技术设计环绕立体声高级音响系统。 
MIDI键盘:通过USB与计算机连接可以实现编曲配器，方便作曲工作者的需求。 
GM标准音源：通过USB与计算机连接的MIDI状态下可以实现GM标准音源的应用效果。 
有源音箱：可支持MP3/MP4/DVD/PC机/IPAD/手机等音频载入，达到音响效果。 
功放：2×25W 
额定电源：DC12V/2000mA。 
尺寸：1395×560×880（mm，长 * 宽 * 高） 
净重量：60kg 
配件：直流电源适配器，保修卡，合格证，使用说明书。 
注：产品信息如有变动，恕不另行通知。网站上信息仅供参考，一切以具体实物为准。</t>
  </si>
  <si>
    <t>台</t>
  </si>
  <si>
    <t>学生电钢琴</t>
  </si>
  <si>
    <t>珠江艾茉森DFP840</t>
  </si>
  <si>
    <t>DFP-840技术规格
普及教学型，标准钢琴的音质和键盘触感
音色: 1510种(含59种民族音色+10 组打击乐器）。
节奏：230种世界风格节奏。
键盘：88琴键击弦机弦棰结构动态触键感应重锤力度键盘；
示范曲：325首(乐曲+示范曲)，含25首布格缪勒进阶曲。
教学功能：325首教学曲，音乐会魔法，左右手跟踪演奏教学。
复音数：192（立体声）；
单键预置：OTS功能，920个单键预设，音乐大师预置系统。
八度：3个八度，-8，0，8；
移调：25档位，（0，-/+12）；可移调调律曲线可调音。
效果功能：定量，127级震音、64级混响、64级合唱；
节拍器：根据节拍发出强弱滴答声，6种不同类型拍号。
节拍速度：5-400
调音：-99-+99 可调。 
明亮度调节：0-127 可调。
存储设置：4组存储记忆设置键，16个库，4*16=64个记忆。
音源：法国DREAM技术音源，德国著名大三角钢琴音色采样，6层512M动态波表，弦列泛音共振模拟音源技术。
自动关机：在没有任何操作下，30分钟自动关机；
触键力度：5种标准钢琴力度曲线，开机默认、轻、标准、重、力度开/关，触感灵敏度调节；
伴奏控制：自动和弦开关，同步启动，开始停止，A/插入1，B/插入2，前奏/尾奏。
录音功能: 16轨录音，可录制旋律轨和伴奏轨，录音、回放，单曲35,000音符；MIDI 计算机状态录音支持 64 轨 16 通道、MIDI 0&amp;1 格式文件存储。
音色控制：三角大钢琴音色，双钢琴，双音色、双键盘，双键盘功能可调分离点；四种演奏模式，包含钢琴模式、双音色模式，键盘分离模式、节奏和弦模式。
双音色：即叠加音色，钢琴演奏带弦乐背景音色，用户编辑多重组合叠加音色。
键盘分离：包含双钢琴，同音域可将键盘分割成两种相同音高的音区功能、联弹、重奏、合奏演奏模式。
音量控制：主音量，伴奏音量，音量调节控制，夜间弹奏免打扰耳机接口；
踏板功能：仿传统大三角钢琴踏板功能，可实现弱音踏板、选择延音踏板、延音踏板功能；
USB接口：USB MIDI计算机接口，可实现无限量歌曲录音存储，支持64轨16通道MIDI录音、支持MIDI 0&amp;1格式文件，GM国际标准，可实现操作系统扩展和升级；
接口：踏板接口*1，电源接口*1，耳机插孔*1，立体声线路输出*1。
踏板功能：弱音踏板，选择延音踏板，延音踏板，仿传统大三角钢琴踏板功能；
外壳特征：简约立式，木质外壳结构，黑玫PVC，滑动键盖，铝合金拉手，键侧木操控面板，带LED显示屏幕；
音响系统：立体声双喇叭音响系统，扬声器5″*2。
功放：35W ×2 
电源: DC 12V     2000mA
尺寸：1372*420*790（mm，长 * 宽 * 高）
重量：39kg
注：产品信息如有变动，恕不另行通知。网站上信息仅供参考，一切以具体实物为准。</t>
  </si>
  <si>
    <t>数字音频控制器</t>
  </si>
  <si>
    <t>星锐恒通
XRHT-03A</t>
  </si>
  <si>
    <t>1.主机预装节能专用芯片，可动态调整电压及有效节能的电压控制装置。
采用双路双频设计可通过网络交换机网络IP或USB与计算机IP直连
2、系统连接采用水晶头以太网线并行连接，可同时对链接终端进行管理控
制，音频控制器与千兆交换机相连可以任意拓展学生终端数量不受数量限制。
3、不受计算机系统限制全面支持Windows系列操作系统，支持传统BIOS主
板及UEFI主板。
4、终端故障提示功能：若终端有硬件故障或线路故障，系统自动提示发生
故障的位置。
5.满载情况下，功耗仅为\100瓦；
6.尺寸规格：320mm#170mm#200mm 
7.具备Broadcom 5720双端口千兆网卡、接口。
7.电源为≥550W；
8.芯片组为英特尔Intel C204 Chipset系列芯片组
★提供制造商授权书和售后服务承诺函（原件并加盖制造商公章）
★提供国家轻工业乐器质量监督检测中心出具的检测报告（复印件并加盖制造商公章）</t>
  </si>
  <si>
    <t>电钢琴教室控制系统软件</t>
  </si>
  <si>
    <t>★1.正品保证软件，首次使用提供48位字母数字组合激活码，激活使用软件；
2.软件具有教学模式控制，呼叫应答，广播，录音，教室编辑，名单管理，音频控制等诸多功能，内置双通道数字调音台；
3.授课（分组授课）功能：屏蔽学生琴信号、示范、通话、录音，教师可一对广授课，并可实现小组示范、录音等功能；
4.自习（分组自习）功能：监听、通话、录音，教师可一对一授课，并可实现小组授课，小班管理等功能；
5.编辑教室：可任意编辑学生姓名导入、导出，各个班级学生名单独立存储.
6.软件布局；模块布局变换调整、设任意模块为教师；
★7.课件下放：下放广播、多轨录音可同时对5个或5组独立的终端录音、热启动终端、快捷操作功能键；
★8.课堂时钟：打开软件自动计时（课时为45分钟），方便老师把控授课进度，掌握学生的弹奏时长，该功能适用在规定时长内弹奏的课题施教，在软件界面右上角位置嵌入电子时钟；
★9.课堂随笔功能：系统软件自带课堂随笔功能，教师可方记录课堂记录，无需用户指定文件名，自动采用笔记的前10个字符作为笔记列表中的标题，无需用户指定笔记存储位置，自动存储在软件安装目录，打开软件后自动加载历史笔记；
★10.终端故障提示功能：若终端有硬件故障或线路故障，系统自动提示发生故障的位置，并在该终端相应的显示区域内有明显提示；
11.系统软件界面自带音乐资源模块，此模块中包含“音乐曲库”模块和“音乐课件”模块，在这两个模块中教师可任意使用其中的音乐资料，如音乐教材和曲库等；
★12.系统软件界面自带使用教程模块。此模块中包含“使用说明以及软件教程”。使用者可在软件安装完成后点击使用教程了解软件的各方面功能。
★13.软件功能模块采用悬浮窗隐藏式设计，节省软件界面的空间，更美观。
★14.此软件分别有一级界面和二级两个界面，一级界面中有明显的厂家商标。二级界面显示该软件的各项功能。
15、软件首次默认64个学生模块，可根据实际数量增加减成实际数量；
★为重要技术参数，投标人需提供功能截图佐证（交付使用时演示功能）加盖制造商公章</t>
  </si>
  <si>
    <t>套</t>
  </si>
  <si>
    <t>教学系统U盘</t>
  </si>
  <si>
    <t>星锐恒通V1.0</t>
  </si>
  <si>
    <t>包含设置、功能讲解、使用方案讲解、整套系统说明等信息。</t>
  </si>
  <si>
    <t>张</t>
  </si>
  <si>
    <t>多媒体操作台</t>
  </si>
  <si>
    <t>星锐恒通
配套定制</t>
  </si>
  <si>
    <t>SPCC优质钢板喷塑防锈处理，防护等级IP20防盗安全设置，钢木结合一体成型，桌面预留集成接口模块。用于放置控制系统主机等设备。</t>
  </si>
  <si>
    <t>智能用电控制主机</t>
  </si>
  <si>
    <t>星锐恒通XRHT-03A</t>
  </si>
  <si>
    <t>额定输入电压90-240V 可控电源12路 延时0-999S 供电电源；AC220V 50/60Hz 30A 显示；当前电压、日期、时间、工作状态。单路额定电压13A 智能漏电防护、过载防护、室内温度预警防护。</t>
  </si>
  <si>
    <t>设备服务器</t>
  </si>
  <si>
    <t>联想订制</t>
  </si>
  <si>
    <t>W10专业版操作系统，内置星锐恒通系统控制软件。</t>
  </si>
  <si>
    <t>智慧黑板</t>
  </si>
  <si>
    <t>HZB-ZHZ-HZ03</t>
  </si>
  <si>
    <t>一、整体性能参数：
1.整机采用全金属外壳，三拼接平面一体化设计，整机尺寸：宽度≥4000mm ，高≥1200mm ，厚≤80mm，屏幕边缘采用金属圆角包边防护，主副屏过渡平滑并在同一平面。智慧黑板两侧书写面材质表面采用微瓷处理工艺，
2.左右侧副板采用高抗反光镀锌板加微瓷处理工艺，在任何角度均可清晰可见书写笔迹，能够保持普通粉笔书写的原笔迹，字迹清晰；具有磁吸附功能，方便用户教学。
3.中间区域显示屏采用≥86英寸电容技术，A规UHD超高清DLED显示屏，亮度≥500cd/㎡，物理分辨率：3840*2160，显示比例：16:9，可视角度（水平/垂直）≥178°；
4.中间显示屏采用防眩钢化玻璃设计，玻璃厚度≤4mm，防划防撞耐磨，具备防眩光功能；表面硬度≥莫氏7级。
5.智慧黑板两侧书写板下方具有一体化弧形粉笔槽功能，笔槽长度≥80cm；黑板触摸显示区域不具有粉笔槽功能，避免粉笔灰对黑板接口的腐蚀，同时保护设备资产的使用寿命方便易用。
6.智慧黑板采用纳米银电容触控技术，表面无可见导线介质，支持10点触控书写；采用全贴工艺，书写钢化玻璃与液晶屏之间紧密贴合，减少显示面板与玻璃间的偏光、散射，书写显示更低视差，显示更清晰通透。
7.★支持手势识别五指熄屏功能，支持屏幕窗口下拉功能，便于用户多场景化的使用。
8.智慧黑板采用电容触控方式，支持HID免驱技术，无需安装驱动即可以实现多人同时书写与操作功能，触摸精度±2mm。
9.★智慧黑板至少具备8个前置电容触控式按键：信号通道切换、音量调节、一键节能、电源开关、主页面、菜单、复位等功能，按键具有中文和图标标识，具有防水防尘功能。
10.★前置接口：USB接口≥3路（且都支持Windows和Android双系统数据读写，满足大功率移动硬盘直接插入读写），HDMI接口≥1路，TYPE-C接口≥1路，具有滑盖式防水防尘装置，方便用户操作。
11.其它接口要求：RS232 *1，Android USB 3.0*1，AUDIO IN*1,SPDIF OUT*1，HDMI IN*1；RJ45*1，全通道USB*1，USB B-TOUCH*1。
12.具有前置朝向音箱，保证音频效果，音箱位于屏幕中间区域，整体功率≥ 2*20W，支持手动系统设置高低音调节声效功能。
13.★整机内嵌安卓系统，版本不低于Android11.0，运行内存≥3GB，机身内存≥16GB。支持解码播放高清视频文件，支持白板教学，多屏互动，无线视频展台，教学资源等软件应用功能。
14.★在嵌入式安卓系统下，支持任意通道下直接调用无线视频展台信号，无线视频展台支持视频拍照，文件管理，名称修改，分辨率修改功能，方便用户教学使用。
15.在嵌入式安卓系统下，系统教学软件支持文件导入、画笔选型、图片文字插入、平面和立体图形工具插入、多背景设置、教学内容扫码分享、邮件分享、无线视频展台信号一键调用等教学功能，方便用户教学使用。
16.智慧黑板支持系统检测内存系统、存储系统、触控系统、光感系统、内嵌电脑、屏温监控的当时使用状态，用户可以一键调取系统侦测，便于黑板设备安全稳定管理。
17.智慧黑板具有屏幕安全保护功能，支持读取USB存储设备解锁，支持开机或者休眠屏幕锁，支持打开选定的应用需解锁功能，支持触摸功能屏蔽锁，保证无关人士非法自由操作。
18.★智慧黑板具有无线麦克风扩声授课功能，可实现音量调节、液晶电量显示功能，音质清晰，不限教室数量限制，无对频、多套使用时串频现象，可支持PPT翻页、一键显示系统界面、一键切换电脑软件、一键关闭电脑、激光笔等功能（满足安卓系统和windows系统使用）；
19.智慧黑板支持场景双系统应用功能，教育系统和会议系统模式自由切换，支持一键视频会议模式，方便用户多场合的使用。
20.整机表面具有防水特性，保证国有资产可靠性，产品通过国家IPX5防水等级检测。
21.整机支持无线投屏功能，可以将电脑画面、移动手机设备端内容实时投屏到智慧黑板上，支持单、双、四画面移动端信号同时在线显示模式切换，支持移动端控制大屏幕。
22.★智慧黑板具有售后可维护性，用户在不撤卸书写黑板的情况下从黑板正面正常插拔内置电脑维护操作；
23.★智慧黑板系统悬浮球支持用户自定义不低于6快捷应用，14个小工具，4个通道信号源选择添加到悬浮球菜单里面，可智能快速呼唤出常用APP应用功能，提供内置电脑、教学软件、一键下拉，一键录屏快捷键，三合一开关节能快捷键，一键视频会议模式快捷键，方便用户多场景使用；
二、内置模块化电脑
24.★为了保证整机产品后续可扩展性，一体机采用符合INTEL标准协议的80Pin接口，拒绝非标准接口OPS电脑。。
25.处理器性能:不低于Intel第六代 I5 处理器，内存性能: 不低于8G DDR4内存，硬盘性能:存储空间256G SSD或以上配置.</t>
  </si>
  <si>
    <t>琴凳</t>
  </si>
  <si>
    <t>配套</t>
  </si>
  <si>
    <t>赠送</t>
  </si>
  <si>
    <t>教师转换器</t>
  </si>
  <si>
    <t>1.尺寸规格（约）：（145mm*95mm*30mm）
2、自主知识产权的专用芯片；差动全数字信号，抗干扰力强；
3、改良过的教师终端音量比老款大幅提升，并且不会出现破音。
4、44.1K /16位双声道立体声CD音质；信噪比&gt;80dB；失真度&lt;1%；
5、终端延时：小于千分之一秒，绝无延迟感觉；
6、终端功能：音量调节，呼叫开关，麦克风开关，状态指示；
7、端接口：两组麦克风、电子琴、耳机接口方便教师随意拓展新的方式；
8、终端连线：使用以太网线并行连接，安装简便、性能稳定。</t>
  </si>
  <si>
    <t>指法采集器</t>
  </si>
  <si>
    <t>星锐恒通
XRHT-系列</t>
  </si>
  <si>
    <t>1、要求零延迟、产品稳定性高，能保证连续3万小时无故障运行；
2、水平转动速度:0 ~20 /S，上下转动速度:0 ~12 /S；
3、64个预置位；
4、2条巡航轨迹；
5、采集镜头需要达到30倍变焦，变焦速度快，最高可达2S。
6、水平解析度需要≥700TVL
7、需提供标准接口
8、支持中/英文OSD-L显示，色彩饱和度、清晰度可调；
9、标准接口，兼容通用协议，便于二次开发；</t>
  </si>
  <si>
    <t>个</t>
  </si>
  <si>
    <t>卡包音箱</t>
  </si>
  <si>
    <t>音桥/ANE</t>
  </si>
  <si>
    <t>1采用二分频线路设计，外观设计经典，高密度中纤板喷漆，层次感清晰。 
全频音箱具有大功率，高效率的特点。 
低频浑厚有力，中、高频通透亮丽。 
技术参数： 
频率响应(1 Watt@1m)：±3dB：50-17kHz；±10dB：45-18kHz 
灵敏度（dB SPL）：89dB 1 Watt@1m 
标准阻抗：8Ω 
额定功率：150W（额定） 
最大功率：300W 
覆盖角度：70度（H）×70度（V） 
声压级：112dB连续/118dB峰值 
安装方式：4个M8吊装螺丝孔位，1个壁装螺丝孔 
低音单元：1×10英寸锥形振膜低音 
高音单元：2×3英寸纸盆高音 
箱体板材：中纤板 
面网：模压钢制圆型面网 
连接方式：红黑接线端子 
产品尺寸（W×H×D）：512×290×297mm 
重量：9.8kg
世界五百强音响品牌合作企业，重点工程项目参考品牌
，首次应用于国家空军部门的广播品牌，中国银行指定广播品牌，ISO9001、ISO14001、ISO45001、SA8000、售后服务等体系认证，防水防尘认证、专利证书、计算机软件著作权登记证书。</t>
  </si>
  <si>
    <t>专业功放（含专业功放控制软件V1.0）</t>
  </si>
  <si>
    <t>具有四路话筒输入，可独立或统一音量调节，支持48V幻象供电统一控制。 
具有2组辅助线路输入，可独立音量调节，方便连接外部音源设备。 
具有1组混合音频输出，方便连接至其它音频设备。 
专业音效调节，支持高、中、低音独立控制，混响延时、深度、音量独立控制。 
双通道信号电平指示灯，工作状态一目了然。 
具有噪声门音质优化，无信号时自动关闭功放输出，降低噪声干扰。 
具有完善保护措施，短路过载高温多重保护装置，智能多级风扇变速散热。 
技术参数： 
输出功率：8Ω 2×150W,4Ω 2×250W 
输出阻抗：4Ω-8Ω 
总谐波失真：2×0.5%(1KHz,50W,16Ω) 
频率响应：20Hz-20KHz(±2dB) 
转换速率：100V/us 
阻尼系数：&lt;100:1 
输出连接：左右通道两组功率输出 
动态压限：&gt;0.05% 
信噪比：≥71dB 
面板指示：削波，压限，信号 
后面板接口：TRS/XLR二合一头×4，莲花×4，输出：莲花×2，2组专用欧姆头输出接口 
输入灵敏度线路输入：350MV,话筒输入：XLR:30MV,6.35:350MV 
保护电路：软启动，输入浪涌限制，输出短路、直流、过载保护、主保险丝保护，开关机哑音保护、射频干扰保护 
电压：AC 220V-240V 50Hz 
尺寸（W×D×H）：484×353×88mm 
重量：5.3Kg</t>
  </si>
  <si>
    <t>无线话筒（含无线话筒控制软件V1.0）</t>
  </si>
  <si>
    <t>全新的音频电路构架，高音细腻，中低频强劲，特别是在声音的细节上具有完美的表现力 
超强的动态跟踪能力使得远/近距离拾音收放自如 
全新概念的数字导频技术，彻底解决相互串频现象 
配置有啸叫抑制功能电路，调试更简单 
自动搜索无干扰信道功能，安装更便捷 
UHF频段，锁相环(PLL)频率合成 
100×2个信道，信道间隔250KHz 
真分集超外差二次变频设计，具备极高的接收灵敏度 
射频部分采用多级高性能的射频滤波器，具备优良的抗干扰能力 
第一中频采用声表滤波器，第二中频采用三级陶瓷滤波器，很好的提高了抗干扰能力 
麦克风使用易购的5号电池，续用时间达8小时 
麦克风采用独特的双升压设计，电池电量下降不影响整体性能 
理想环境操作半径达150米以上，适用于各种要求场合 
腰包式发射器带液晶显示屏，显示频道和电池电量信息 
具备4档可调发射功率，可灵活适应各种场景使用 
具备红外自动对频功能，可使麦克风快速同步到接收机的工作信道 
技术参数： 
无线接收机： 
频率范围：640-689.75MHz； 
可调信道数：100×2； 
振荡方式：锁相环频率合成（PLL）； 
频率稳定度：±10ppm； 
接收方式：真分集超外差二次变频； 
导频方式：数字导频； 
音频频响：60-13000Hz； 
谐波失真：≤0.5%； 
信噪比 ≥50dB； 
音频输出：平衡输出和混合输出； 
接收灵敏度：≤-95dBm； 
产品尺寸(W*D*H):483*205*50mm； 
净重:1.95Kg； 
电源规格：：12VDC/2A。 
发射器： 
频率范围:640-689.75MHz； 
可调信道数:200个； 
振荡方式:锁相环频率合成（PLL）； 
谐波抑制:-30dB； 
调制方式:调频（FM）； 
调频方式:红外对频； 
最大偏移度:+-45KHz； 
RF功率输出:3-30mW； 
拾音头:动圈式； 
供电方式:2节AA电池； 
电池寿命:约8-12小时。</t>
  </si>
  <si>
    <t>音箱支架</t>
  </si>
  <si>
    <t>雅音箱吊装支架2.15mm加厚型钢板，吊杠孔直径12mm。 高低有5档可调，最长：345mm，最短：230mm 承重：15~20kg，绅得越长承重量越少。 净重：1.1kg 毛重：1.4kg</t>
  </si>
  <si>
    <t>视频转换器</t>
  </si>
  <si>
    <t>海康威视定制</t>
  </si>
  <si>
    <t>1、4路WD1显示，WD1格式录像；支持音频；支持回放；;支持DDNS,支持VGA/CVBS输出,所有通道WD1分辨率(960*576)编码；</t>
  </si>
  <si>
    <t>学生终端</t>
  </si>
  <si>
    <t>1尺寸规格（约）：（120mm*90mm*30mm）；                                         
2、自主知识产权的专用芯片；差动全数字信号抗干扰力强。
★3、终端操作面板采用触摸式操作技术所有按键均为感应操作。提供更加敏捷的操作体验，能消除了机械按键长时间使用引起的接触不良、按键失灵机器故障。延长了产品使用寿命。
4、44.1K /16位双声道立体声CD音质；信噪比L&gt;80dB；失真度&lt;1%
5、终端延时：小于千分之一秒，绝无延迟感觉
6、终端功能：音量调节，呼叫开关，麦克风开关，状态指示；
7、终端接口：一组麦克风、电钢琴、耳机接口
8、终端连线：使用以太网线并行连接，安装简便、性能稳定。</t>
  </si>
  <si>
    <t>教学专用耳机</t>
  </si>
  <si>
    <t>磁铁型：钕制隔音膜：Mylar聚酯锥形 音圈：铜、频率响应：20-20000HZ 阻抗：32欧姆 灵敏度：98DB、扬声器直径：40毫米 连接：线览 接口；3.5 。线缆长度：2米接头末端：镀铬  电缆类型：铜</t>
  </si>
  <si>
    <t>音频、视频线材辅料</t>
  </si>
  <si>
    <t>星锐恒通配套定制</t>
  </si>
  <si>
    <t>1、服务器音频线：3.5mm转3.5mm两芯立体声音频线，1.5m长。                                                                                                                               2、品牌以太网线数据线、视频线、优质水晶头、BNC接头。
3、国标优质200V电源线，“公牛”优质插座。
4、控制终端至乐器的连接音频线。
5、学生琴终端托架、专业线槽，每根1米、SYV75-3-96 纯无氧铜国标。
6、安装用螺丝钉、涨塞、固定件、线路护套、绑扎带、绝缘胶布等</t>
  </si>
  <si>
    <t>座</t>
  </si>
  <si>
    <r>
      <rPr>
        <sz val="10.5"/>
        <color theme="1"/>
        <rFont val="宋体"/>
        <charset val="134"/>
      </rPr>
      <t>窗帘</t>
    </r>
  </si>
  <si>
    <t>布艺窗帘</t>
  </si>
  <si>
    <t>窗帘盒、布艺窗帘。（暂定20M）</t>
  </si>
  <si>
    <t>米</t>
  </si>
  <si>
    <t>单位（元）</t>
  </si>
  <si>
    <t>备注：以上费用含税含运费及设备安装和调试。</t>
  </si>
  <si>
    <t>数码钢琴实训室建设项目询价汇总表</t>
  </si>
  <si>
    <t>委托询价内容</t>
  </si>
  <si>
    <t>询价数据统计</t>
  </si>
  <si>
    <t>市场调查数据</t>
  </si>
  <si>
    <t>品牌（型号）</t>
  </si>
  <si>
    <t>技术要求（参数要求）</t>
  </si>
  <si>
    <t>S1单价（元）</t>
  </si>
  <si>
    <t>S2总价（元）</t>
  </si>
  <si>
    <t>备注</t>
  </si>
  <si>
    <t>A市场单价</t>
  </si>
  <si>
    <t>C采购及保管费</t>
  </si>
  <si>
    <t>E管理费及利润</t>
  </si>
  <si>
    <t>J1建议单价</t>
  </si>
  <si>
    <t>J2市场总价</t>
  </si>
  <si>
    <t>变异系数</t>
  </si>
  <si>
    <t>审减</t>
  </si>
  <si>
    <t>审减比</t>
  </si>
  <si>
    <t>样本1报价</t>
  </si>
  <si>
    <t>样本1总价</t>
  </si>
  <si>
    <t>样本1备注</t>
  </si>
  <si>
    <t>样本1厂商</t>
  </si>
  <si>
    <t>联系人</t>
  </si>
  <si>
    <t>联系电话</t>
  </si>
  <si>
    <t>样本2报价</t>
  </si>
  <si>
    <t>样本2总价</t>
  </si>
  <si>
    <t>样本2备注</t>
  </si>
  <si>
    <t>样本2厂商</t>
  </si>
  <si>
    <t>样本3报价</t>
  </si>
  <si>
    <t>样本3总价</t>
  </si>
  <si>
    <t>样本3备注</t>
  </si>
  <si>
    <t>样本3厂商</t>
  </si>
  <si>
    <t>数字音视频发射器</t>
  </si>
  <si>
    <t>仙乐XYML2000</t>
  </si>
  <si>
    <t>详细参数见附表</t>
  </si>
  <si>
    <t>JRGD-001</t>
  </si>
  <si>
    <t>北京金瑞冠达科技有限公司</t>
  </si>
  <si>
    <t>郭先生</t>
  </si>
  <si>
    <t>星锐恒通XRHT-03A型</t>
  </si>
  <si>
    <t>北京星锐恒通科技有限公司</t>
  </si>
  <si>
    <t>吉首市飞达琴行</t>
  </si>
  <si>
    <t>赵先生</t>
  </si>
  <si>
    <t>软件</t>
  </si>
  <si>
    <t>仙乐9.0</t>
  </si>
  <si>
    <t>教师教学音频接收器</t>
  </si>
  <si>
    <t>星锐恒通XRHT-001型</t>
  </si>
  <si>
    <t>学生数字音频接收器</t>
  </si>
  <si>
    <t>讯号线</t>
  </si>
  <si>
    <t>JRGD-01A</t>
  </si>
  <si>
    <t>星锐恒通订制</t>
  </si>
  <si>
    <t>配套专用高保真耳机话筒</t>
  </si>
  <si>
    <t>金瑞冠达A10</t>
  </si>
  <si>
    <t>数码钢琴教学专用高清摄像头系统</t>
  </si>
  <si>
    <t>仙乐BOOTSIIA-08</t>
  </si>
  <si>
    <t>用于拍摄教师手型指法</t>
  </si>
  <si>
    <t>金瑞冠达定制</t>
  </si>
  <si>
    <t>功放</t>
  </si>
  <si>
    <t>仙乐XY620</t>
  </si>
  <si>
    <t>教室专用系列</t>
  </si>
  <si>
    <t>佳比XF-E500</t>
  </si>
  <si>
    <t>MX2500II</t>
  </si>
  <si>
    <t>广州鼎声科技有限公司</t>
  </si>
  <si>
    <t>黄先生</t>
  </si>
  <si>
    <t>音箱</t>
  </si>
  <si>
    <t>仙乐XY1003</t>
  </si>
  <si>
    <t>只</t>
  </si>
  <si>
    <t>佳比LF-820K</t>
  </si>
  <si>
    <t>D6565</t>
  </si>
  <si>
    <t>主控桌</t>
  </si>
  <si>
    <t>仙乐TD15</t>
  </si>
  <si>
    <t>纯高密板</t>
  </si>
  <si>
    <t>湖南鑫欲雅办公设备有限公司</t>
  </si>
  <si>
    <t>彭女士</t>
  </si>
  <si>
    <t>视频矩阵</t>
  </si>
  <si>
    <t>XYML-2005V/32-2</t>
  </si>
  <si>
    <t>50进2出，用于控制学生摄像头</t>
  </si>
  <si>
    <t>海康威视DS系列</t>
  </si>
  <si>
    <t>海康订制</t>
  </si>
  <si>
    <t>学生用彩色摄象头</t>
  </si>
  <si>
    <t>XY8520A</t>
  </si>
  <si>
    <t>用于捕获学生手型指法</t>
  </si>
  <si>
    <t>单价：1298元
金瑞冠达定制</t>
  </si>
  <si>
    <t>单价：1200元
星锐恒通XRHT-03A型</t>
  </si>
  <si>
    <t>吊杆</t>
  </si>
  <si>
    <t>KT-01</t>
  </si>
  <si>
    <t>单价：11元
金瑞冠达定制</t>
  </si>
  <si>
    <t>0元，摄像头赠送</t>
  </si>
  <si>
    <t>彩色监视器</t>
  </si>
  <si>
    <t>XYML2000-XY17L</t>
  </si>
  <si>
    <t>将学生摄像头捕获的手型指法呈现给老师</t>
  </si>
  <si>
    <t>三星s24</t>
  </si>
  <si>
    <t>HUACAI</t>
  </si>
  <si>
    <t>深圳市华彩视讯科技有限公司</t>
  </si>
  <si>
    <t>王女士</t>
  </si>
  <si>
    <t>专用摄象头智能供电电源</t>
  </si>
  <si>
    <t>XCP350W</t>
  </si>
  <si>
    <t>报价包含在第14项中</t>
  </si>
  <si>
    <t>一套已包含</t>
  </si>
  <si>
    <t>线槽线缆等辅材</t>
  </si>
  <si>
    <t>室</t>
  </si>
  <si>
    <t>琴供电用及摄像头讯号连接用</t>
  </si>
  <si>
    <t>种类众多且数量不明确，无法报价</t>
  </si>
  <si>
    <t>安装调试</t>
  </si>
  <si>
    <t>数码钢琴</t>
  </si>
  <si>
    <t>建设单位要求增加5台</t>
  </si>
  <si>
    <t>雅马哈P128B主机+三踏板+原装木架</t>
  </si>
  <si>
    <t>北京吉他虫乐器有限公司</t>
  </si>
  <si>
    <t>马先生</t>
  </si>
  <si>
    <t>艾茉森VP73GH</t>
  </si>
  <si>
    <t>窗帘</t>
  </si>
  <si>
    <t>无具体尺寸规格、面料样式等参数无法报价</t>
  </si>
  <si>
    <t>98寸智能交互平板一体机</t>
  </si>
  <si>
    <t>联想BM98tr</t>
  </si>
  <si>
    <t>上海万莉科技有限公司</t>
  </si>
  <si>
    <t>张先生</t>
  </si>
  <si>
    <t>CV2H980G6</t>
  </si>
  <si>
    <t>深圳创维数字技术有限公司</t>
  </si>
  <si>
    <t>湛先生</t>
  </si>
  <si>
    <t>希沃FF98EA</t>
  </si>
  <si>
    <t>广州视睿电子科技有限公司</t>
  </si>
  <si>
    <t>全先生</t>
  </si>
  <si>
    <t>运费+包装费</t>
  </si>
  <si>
    <t>钢琴是含运费的到货价</t>
  </si>
  <si>
    <t>报价已包含</t>
  </si>
  <si>
    <t>各项报价含税运安装调试</t>
  </si>
  <si>
    <t>备注：1.厂商报价均含材料设备原价、运费、安装费及税金。
      2.统计组价说明:A市场单价统计方法：多个调查样本的中位值
                    J2市场总价＝A*数量。
      3.以上询价数据统计值均为四舍五入到十分位的近似值。
      4.第1-15项推荐品牌“仙乐（吉首市飞达琴行）”知晓项目情况，报价均高于预算，仅供参考，未纳入数据统计中；第16项种类众多且无数量不明确，无法报价，暂取申报价；第19项无具体尺寸规格等参数，无法报价，暂取申报价；第20项无具体参数。</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</si>
</sst>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0"/>
      <color theme="1"/>
      <name val="宋体"/>
      <charset val="134"/>
    </font>
    <font>
      <sz val="10"/>
      <color theme="1"/>
      <name val="宋体"/>
      <charset val="134"/>
      <scheme val="minor"/>
    </font>
    <font>
      <sz val="9"/>
      <color theme="1"/>
      <name val="宋体"/>
      <charset val="134"/>
      <scheme val="minor"/>
    </font>
    <font>
      <sz val="18"/>
      <color theme="1"/>
      <name val="黑体"/>
      <charset val="134"/>
    </font>
    <font>
      <sz val="10"/>
      <name val="宋体"/>
      <charset val="134"/>
    </font>
    <font>
      <sz val="10"/>
      <name val="宋体"/>
      <charset val="134"/>
      <scheme val="minor"/>
    </font>
    <font>
      <b/>
      <sz val="18"/>
      <color theme="1"/>
      <name val="宋体"/>
      <charset val="134"/>
      <scheme val="minor"/>
    </font>
    <font>
      <sz val="11"/>
      <color theme="1"/>
      <name val="宋体"/>
      <charset val="134"/>
    </font>
    <font>
      <sz val="11"/>
      <name val="宋体"/>
      <charset val="134"/>
    </font>
    <font>
      <sz val="10.5"/>
      <name val="宋体"/>
      <charset val="134"/>
    </font>
    <font>
      <sz val="10.5"/>
      <color rgb="FF000000"/>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4" tint="0.799890133365886"/>
        <bgColor indexed="64"/>
      </patternFill>
    </fill>
    <fill>
      <patternFill patternType="solid">
        <fgColor theme="4" tint="0.79985961485641"/>
        <bgColor indexed="64"/>
      </patternFill>
    </fill>
    <fill>
      <patternFill patternType="solid">
        <fgColor theme="4" tint="0.799951170384838"/>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8" borderId="8" applyNumberFormat="0" applyAlignment="0" applyProtection="0">
      <alignment vertical="center"/>
    </xf>
    <xf numFmtId="0" fontId="22" fillId="9" borderId="9" applyNumberFormat="0" applyAlignment="0" applyProtection="0">
      <alignment vertical="center"/>
    </xf>
    <xf numFmtId="0" fontId="23" fillId="9" borderId="8" applyNumberFormat="0" applyAlignment="0" applyProtection="0">
      <alignment vertical="center"/>
    </xf>
    <xf numFmtId="0" fontId="24" fillId="10"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0" fillId="37" borderId="0" applyNumberFormat="0" applyBorder="0" applyAlignment="0" applyProtection="0">
      <alignment vertical="center"/>
    </xf>
  </cellStyleXfs>
  <cellXfs count="83">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NumberFormat="1" applyFont="1" applyFill="1" applyBorder="1" applyAlignment="1">
      <alignment horizontal="center" vertical="center"/>
    </xf>
    <xf numFmtId="10" fontId="0" fillId="0" borderId="0" xfId="3"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0" fontId="3" fillId="0" borderId="0" xfId="3"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Fill="1" applyAlignment="1">
      <alignment horizontal="left" vertical="center" wrapText="1"/>
    </xf>
    <xf numFmtId="10" fontId="4" fillId="0" borderId="0" xfId="3" applyNumberFormat="1" applyFont="1" applyFill="1" applyAlignment="1">
      <alignment horizontal="center" vertical="center" wrapText="1"/>
    </xf>
    <xf numFmtId="0" fontId="5" fillId="2" borderId="1" xfId="0" applyNumberFormat="1" applyFont="1" applyFill="1" applyBorder="1" applyAlignment="1">
      <alignment horizontal="center" vertical="center" wrapText="1"/>
    </xf>
    <xf numFmtId="10" fontId="5" fillId="2" borderId="1" xfId="3" applyNumberFormat="1"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10" fontId="5" fillId="5" borderId="1" xfId="3"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10" fontId="5" fillId="0" borderId="1" xfId="3"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10" fontId="5" fillId="0" borderId="1" xfId="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0" fontId="6" fillId="0" borderId="0" xfId="3" applyNumberFormat="1" applyFont="1" applyFill="1" applyAlignment="1">
      <alignment horizontal="left" vertical="center" wrapText="1"/>
    </xf>
    <xf numFmtId="0" fontId="5" fillId="0" borderId="1" xfId="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5"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6" borderId="1"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NumberFormat="1" applyFont="1" applyFill="1" applyBorder="1" applyAlignment="1">
      <alignment vertical="center" wrapText="1"/>
    </xf>
    <xf numFmtId="0" fontId="0" fillId="0" borderId="0" xfId="0" applyBorder="1">
      <alignment vertical="center"/>
    </xf>
    <xf numFmtId="0" fontId="0" fillId="0" borderId="1" xfId="0" applyBorder="1">
      <alignment vertical="center"/>
    </xf>
    <xf numFmtId="0" fontId="0" fillId="0" borderId="1" xfId="0"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9" fillId="0" borderId="2" xfId="0" applyFont="1" applyFill="1" applyBorder="1" applyAlignment="1" applyProtection="1">
      <alignment horizontal="center" vertical="top" wrapText="1"/>
    </xf>
    <xf numFmtId="0" fontId="8" fillId="0" borderId="2" xfId="0" applyFont="1" applyBorder="1" applyAlignment="1">
      <alignment horizontal="center" vertical="top"/>
    </xf>
    <xf numFmtId="0" fontId="8" fillId="0" borderId="3" xfId="0" applyFont="1" applyBorder="1" applyAlignment="1">
      <alignment horizontal="center" vertical="top" wrapText="1"/>
    </xf>
    <xf numFmtId="0" fontId="8" fillId="0" borderId="3" xfId="0" applyFont="1" applyBorder="1" applyAlignment="1">
      <alignment horizontal="left" vertical="top" wrapText="1"/>
    </xf>
    <xf numFmtId="0" fontId="9" fillId="0" borderId="3" xfId="0" applyFont="1" applyFill="1" applyBorder="1" applyAlignment="1" applyProtection="1">
      <alignment horizontal="center" vertical="top" wrapText="1"/>
    </xf>
    <xf numFmtId="0" fontId="8" fillId="0" borderId="3" xfId="0" applyFont="1" applyBorder="1" applyAlignment="1">
      <alignment horizontal="center" vertical="top"/>
    </xf>
    <xf numFmtId="0" fontId="9" fillId="0" borderId="2" xfId="0" applyNumberFormat="1" applyFont="1" applyFill="1" applyBorder="1" applyAlignment="1">
      <alignment horizontal="center" vertical="top" wrapText="1"/>
    </xf>
    <xf numFmtId="0" fontId="9" fillId="0" borderId="3" xfId="0" applyNumberFormat="1" applyFont="1" applyFill="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9" fillId="0" borderId="1" xfId="0" applyFont="1" applyFill="1" applyBorder="1" applyAlignment="1" applyProtection="1">
      <alignment horizontal="center" vertical="top" wrapText="1"/>
    </xf>
    <xf numFmtId="0" fontId="8" fillId="0" borderId="1" xfId="0" applyFont="1" applyBorder="1" applyAlignment="1">
      <alignment horizontal="center" vertical="top"/>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9" fillId="0" borderId="1" xfId="0" applyNumberFormat="1" applyFont="1" applyFill="1" applyBorder="1" applyAlignment="1">
      <alignment horizontal="center" vertical="top" wrapText="1"/>
    </xf>
    <xf numFmtId="0" fontId="5" fillId="0" borderId="1" xfId="0" applyFont="1" applyFill="1" applyBorder="1" applyAlignment="1" applyProtection="1">
      <alignment horizontal="left" vertical="top" wrapText="1"/>
    </xf>
    <xf numFmtId="0" fontId="11"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0" borderId="2"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0" fontId="8" fillId="0" borderId="1" xfId="0" applyFont="1" applyBorder="1" applyAlignment="1">
      <alignment vertical="top" wrapText="1"/>
    </xf>
    <xf numFmtId="0" fontId="9" fillId="0" borderId="1" xfId="0" applyFont="1" applyFill="1" applyBorder="1" applyAlignment="1">
      <alignment horizontal="left" vertical="top" wrapText="1"/>
    </xf>
    <xf numFmtId="0" fontId="0" fillId="0" borderId="1" xfId="0" applyBorder="1" applyAlignment="1">
      <alignment vertical="top" wrapText="1"/>
    </xf>
    <xf numFmtId="0" fontId="12" fillId="0" borderId="1" xfId="0" applyFont="1" applyBorder="1" applyAlignment="1">
      <alignment horizontal="left" vertical="top"/>
    </xf>
    <xf numFmtId="0" fontId="0" fillId="0" borderId="1"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top"/>
    </xf>
    <xf numFmtId="0" fontId="0" fillId="0" borderId="3" xfId="0" applyBorder="1">
      <alignment vertical="center"/>
    </xf>
    <xf numFmtId="0" fontId="0" fillId="0" borderId="3"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28</xdr:row>
      <xdr:rowOff>0</xdr:rowOff>
    </xdr:from>
    <xdr:to>
      <xdr:col>1</xdr:col>
      <xdr:colOff>198120</xdr:colOff>
      <xdr:row>28</xdr:row>
      <xdr:rowOff>99060</xdr:rowOff>
    </xdr:to>
    <xdr:pic>
      <xdr:nvPicPr>
        <xdr:cNvPr id="38" name="图片 37"/>
        <xdr:cNvPicPr>
          <a:picLocks noChangeAspect="1"/>
        </xdr:cNvPicPr>
      </xdr:nvPicPr>
      <xdr:blipFill>
        <a:blip r:embed="rId1" r:link="rId2"/>
        <a:stretch>
          <a:fillRect/>
        </a:stretch>
      </xdr:blipFill>
      <xdr:spPr>
        <a:xfrm>
          <a:off x="348615" y="67970400"/>
          <a:ext cx="198120" cy="990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20</xdr:col>
      <xdr:colOff>245783</xdr:colOff>
      <xdr:row>0</xdr:row>
      <xdr:rowOff>89087</xdr:rowOff>
    </xdr:from>
    <xdr:to>
      <xdr:col>32</xdr:col>
      <xdr:colOff>448236</xdr:colOff>
      <xdr:row>0</xdr:row>
      <xdr:rowOff>578672</xdr:rowOff>
    </xdr:to>
    <xdr:sp>
      <xdr:nvSpPr>
        <xdr:cNvPr id="2" name="文本框 1"/>
        <xdr:cNvSpPr txBox="1"/>
      </xdr:nvSpPr>
      <xdr:spPr>
        <a:xfrm>
          <a:off x="8221345" y="88900"/>
          <a:ext cx="5824220" cy="489585"/>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b="1"/>
            <a:t>注：本页文件默认纸张规格为A3，如果使用A4打印机打印，需在打印设置中调整纸张规格后再打印，此文本框内容打印前可删除。</a:t>
          </a:r>
          <a:endParaRPr lang="zh-CN" altLang="en-US" sz="1100" b="1"/>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3" sqref="B3"/>
    </sheetView>
  </sheetViews>
  <sheetFormatPr defaultColWidth="8.89166666666667" defaultRowHeight="13.5" outlineLevelRow="3" outlineLevelCol="2"/>
  <cols>
    <col min="1" max="1" width="7.33333333333333" customWidth="1"/>
    <col min="2" max="2" width="26" customWidth="1"/>
    <col min="3" max="3" width="54.225" customWidth="1"/>
  </cols>
  <sheetData>
    <row r="1" ht="39" customHeight="1" spans="1:3">
      <c r="A1" s="48" t="s">
        <v>0</v>
      </c>
      <c r="B1" s="48"/>
      <c r="C1" s="48"/>
    </row>
    <row r="2" ht="43" customHeight="1" spans="1:3">
      <c r="A2" s="46" t="s">
        <v>1</v>
      </c>
      <c r="B2" s="46" t="s">
        <v>2</v>
      </c>
      <c r="C2" s="46" t="s">
        <v>3</v>
      </c>
    </row>
    <row r="3" ht="43" customHeight="1" spans="1:3">
      <c r="A3" s="46">
        <v>1</v>
      </c>
      <c r="B3" s="81" t="s">
        <v>4</v>
      </c>
      <c r="C3" s="46">
        <f>'数码钢琴实训室建设项目-预算审核'!H29</f>
        <v>0</v>
      </c>
    </row>
    <row r="4" ht="43" customHeight="1" spans="1:3">
      <c r="A4" s="46">
        <v>2</v>
      </c>
      <c r="B4" s="46" t="s">
        <v>5</v>
      </c>
      <c r="C4" s="82">
        <f>C3</f>
        <v>0</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tabSelected="1" view="pageBreakPreview" zoomScaleNormal="85" topLeftCell="A4" workbookViewId="0">
      <selection activeCell="C3" sqref="C3:C4"/>
    </sheetView>
  </sheetViews>
  <sheetFormatPr defaultColWidth="8.89166666666667" defaultRowHeight="13.5"/>
  <cols>
    <col min="1" max="1" width="4.575" customWidth="1"/>
    <col min="2" max="2" width="7.31666666666667" customWidth="1"/>
    <col min="3" max="3" width="13.9833333333333" customWidth="1"/>
    <col min="4" max="4" width="76.9083333333333" customWidth="1"/>
    <col min="5" max="5" width="5.1" customWidth="1"/>
    <col min="6" max="6" width="5.1" style="45" customWidth="1"/>
    <col min="7" max="7" width="7.05" style="45" customWidth="1"/>
    <col min="8" max="8" width="8.375" style="46" customWidth="1"/>
  </cols>
  <sheetData>
    <row r="1" ht="47" customHeight="1" spans="1:8">
      <c r="A1" s="47" t="s">
        <v>4</v>
      </c>
      <c r="B1" s="48"/>
      <c r="C1" s="48"/>
      <c r="D1" s="48"/>
      <c r="E1" s="48"/>
      <c r="F1" s="48"/>
      <c r="G1" s="48"/>
      <c r="H1" s="48"/>
    </row>
    <row r="2" ht="36" customHeight="1" spans="1:8">
      <c r="A2" s="49" t="s">
        <v>1</v>
      </c>
      <c r="B2" s="49" t="s">
        <v>2</v>
      </c>
      <c r="C2" s="49" t="s">
        <v>6</v>
      </c>
      <c r="D2" s="49" t="s">
        <v>7</v>
      </c>
      <c r="E2" s="49" t="s">
        <v>8</v>
      </c>
      <c r="F2" s="49" t="s">
        <v>9</v>
      </c>
      <c r="G2" s="49" t="s">
        <v>10</v>
      </c>
      <c r="H2" s="49" t="s">
        <v>3</v>
      </c>
    </row>
    <row r="3" ht="409" customHeight="1" spans="1:8">
      <c r="A3" s="50">
        <v>1</v>
      </c>
      <c r="B3" s="50" t="s">
        <v>11</v>
      </c>
      <c r="C3" s="50" t="s">
        <v>12</v>
      </c>
      <c r="D3" s="51" t="s">
        <v>13</v>
      </c>
      <c r="E3" s="50" t="s">
        <v>14</v>
      </c>
      <c r="F3" s="50">
        <v>1</v>
      </c>
      <c r="G3" s="52"/>
      <c r="H3" s="53"/>
    </row>
    <row r="4" ht="408" customHeight="1" spans="1:8">
      <c r="A4" s="54"/>
      <c r="B4" s="54"/>
      <c r="C4" s="54"/>
      <c r="D4" s="55"/>
      <c r="E4" s="54"/>
      <c r="F4" s="54"/>
      <c r="G4" s="56"/>
      <c r="H4" s="57"/>
    </row>
    <row r="5" ht="409" customHeight="1" spans="1:8">
      <c r="A5" s="50">
        <v>2</v>
      </c>
      <c r="B5" s="50" t="s">
        <v>15</v>
      </c>
      <c r="C5" s="50" t="s">
        <v>16</v>
      </c>
      <c r="D5" s="51" t="s">
        <v>17</v>
      </c>
      <c r="E5" s="50" t="s">
        <v>14</v>
      </c>
      <c r="F5" s="50">
        <v>55</v>
      </c>
      <c r="G5" s="58"/>
      <c r="H5" s="53"/>
    </row>
    <row r="6" ht="206" customHeight="1" spans="1:8">
      <c r="A6" s="54"/>
      <c r="B6" s="54"/>
      <c r="C6" s="54"/>
      <c r="D6" s="55"/>
      <c r="E6" s="54"/>
      <c r="F6" s="54"/>
      <c r="G6" s="59"/>
      <c r="H6" s="57"/>
    </row>
    <row r="7" ht="229" customHeight="1" spans="1:8">
      <c r="A7" s="60">
        <v>3</v>
      </c>
      <c r="B7" s="60" t="s">
        <v>18</v>
      </c>
      <c r="C7" s="60" t="s">
        <v>19</v>
      </c>
      <c r="D7" s="60" t="s">
        <v>20</v>
      </c>
      <c r="E7" s="61" t="s">
        <v>14</v>
      </c>
      <c r="F7" s="61">
        <v>1</v>
      </c>
      <c r="G7" s="62"/>
      <c r="H7" s="63"/>
    </row>
    <row r="8" ht="409" customHeight="1" spans="1:8">
      <c r="A8" s="60">
        <v>4</v>
      </c>
      <c r="B8" s="60" t="s">
        <v>21</v>
      </c>
      <c r="C8" s="60" t="s">
        <v>19</v>
      </c>
      <c r="D8" s="60" t="s">
        <v>22</v>
      </c>
      <c r="E8" s="61" t="s">
        <v>23</v>
      </c>
      <c r="F8" s="61">
        <v>1</v>
      </c>
      <c r="G8" s="62"/>
      <c r="H8" s="63"/>
    </row>
    <row r="9" ht="33" customHeight="1" spans="1:8">
      <c r="A9" s="60"/>
      <c r="B9" s="64" t="s">
        <v>24</v>
      </c>
      <c r="C9" s="65" t="s">
        <v>25</v>
      </c>
      <c r="D9" s="65" t="s">
        <v>26</v>
      </c>
      <c r="E9" s="61" t="s">
        <v>27</v>
      </c>
      <c r="F9" s="61">
        <v>1</v>
      </c>
      <c r="G9" s="66"/>
      <c r="H9" s="63"/>
    </row>
    <row r="10" ht="62" customHeight="1" spans="1:8">
      <c r="A10" s="60">
        <v>5</v>
      </c>
      <c r="B10" s="65" t="s">
        <v>28</v>
      </c>
      <c r="C10" s="67" t="s">
        <v>29</v>
      </c>
      <c r="D10" s="65" t="s">
        <v>30</v>
      </c>
      <c r="E10" s="61" t="s">
        <v>14</v>
      </c>
      <c r="F10" s="61">
        <v>1</v>
      </c>
      <c r="G10" s="62"/>
      <c r="H10" s="63"/>
    </row>
    <row r="11" ht="73" customHeight="1" spans="1:8">
      <c r="A11" s="60">
        <v>6</v>
      </c>
      <c r="B11" s="68" t="s">
        <v>31</v>
      </c>
      <c r="C11" s="69" t="s">
        <v>32</v>
      </c>
      <c r="D11" s="60" t="s">
        <v>33</v>
      </c>
      <c r="E11" s="61" t="s">
        <v>14</v>
      </c>
      <c r="F11" s="61">
        <v>1</v>
      </c>
      <c r="G11" s="66"/>
      <c r="H11" s="63"/>
    </row>
    <row r="12" ht="51" customHeight="1" spans="1:8">
      <c r="A12" s="60">
        <v>7</v>
      </c>
      <c r="B12" s="60" t="s">
        <v>34</v>
      </c>
      <c r="C12" s="69" t="s">
        <v>35</v>
      </c>
      <c r="D12" s="60" t="s">
        <v>36</v>
      </c>
      <c r="E12" s="61" t="s">
        <v>14</v>
      </c>
      <c r="F12" s="61">
        <v>1</v>
      </c>
      <c r="G12" s="66"/>
      <c r="H12" s="63"/>
    </row>
    <row r="13" ht="409" customHeight="1" spans="1:8">
      <c r="A13" s="50">
        <v>8</v>
      </c>
      <c r="B13" s="50" t="s">
        <v>37</v>
      </c>
      <c r="C13" s="70" t="s">
        <v>38</v>
      </c>
      <c r="D13" s="50" t="s">
        <v>39</v>
      </c>
      <c r="E13" s="50" t="s">
        <v>14</v>
      </c>
      <c r="F13" s="50">
        <v>1</v>
      </c>
      <c r="G13" s="58"/>
      <c r="H13" s="63"/>
    </row>
    <row r="14" ht="409" customHeight="1" spans="1:8">
      <c r="A14" s="54"/>
      <c r="B14" s="54"/>
      <c r="C14" s="71"/>
      <c r="D14" s="54"/>
      <c r="E14" s="54"/>
      <c r="F14" s="54"/>
      <c r="G14" s="59"/>
      <c r="H14" s="57"/>
    </row>
    <row r="15" ht="33" customHeight="1" spans="1:8">
      <c r="A15" s="60">
        <v>9</v>
      </c>
      <c r="B15" s="60" t="s">
        <v>40</v>
      </c>
      <c r="C15" s="60" t="s">
        <v>41</v>
      </c>
      <c r="D15" s="72"/>
      <c r="E15" s="61" t="s">
        <v>27</v>
      </c>
      <c r="F15" s="61">
        <v>56</v>
      </c>
      <c r="G15" s="66" t="s">
        <v>42</v>
      </c>
      <c r="H15" s="63" t="s">
        <v>42</v>
      </c>
    </row>
    <row r="16" ht="124" customHeight="1" spans="1:8">
      <c r="A16" s="60">
        <v>10</v>
      </c>
      <c r="B16" s="60" t="s">
        <v>43</v>
      </c>
      <c r="C16" s="60" t="s">
        <v>19</v>
      </c>
      <c r="D16" s="60" t="s">
        <v>44</v>
      </c>
      <c r="E16" s="61" t="s">
        <v>14</v>
      </c>
      <c r="F16" s="61">
        <v>1</v>
      </c>
      <c r="G16" s="61"/>
      <c r="H16" s="63"/>
    </row>
    <row r="17" ht="133" customHeight="1" spans="1:9">
      <c r="A17" s="60">
        <v>11</v>
      </c>
      <c r="B17" s="68" t="s">
        <v>45</v>
      </c>
      <c r="C17" s="68" t="s">
        <v>46</v>
      </c>
      <c r="D17" s="73" t="s">
        <v>47</v>
      </c>
      <c r="E17" s="61" t="s">
        <v>48</v>
      </c>
      <c r="F17" s="61">
        <v>1</v>
      </c>
      <c r="G17" s="61"/>
      <c r="H17" s="63"/>
      <c r="I17" s="78"/>
    </row>
    <row r="18" ht="325" customHeight="1" spans="1:8">
      <c r="A18" s="60">
        <v>12</v>
      </c>
      <c r="B18" s="60" t="s">
        <v>49</v>
      </c>
      <c r="C18" s="60" t="s">
        <v>50</v>
      </c>
      <c r="D18" s="60" t="s">
        <v>51</v>
      </c>
      <c r="E18" s="61" t="s">
        <v>48</v>
      </c>
      <c r="F18" s="61">
        <v>2</v>
      </c>
      <c r="G18" s="61"/>
      <c r="H18" s="63"/>
    </row>
    <row r="19" ht="351" customHeight="1" spans="1:8">
      <c r="A19" s="60">
        <v>13</v>
      </c>
      <c r="B19" s="60" t="s">
        <v>52</v>
      </c>
      <c r="C19" s="60" t="s">
        <v>50</v>
      </c>
      <c r="D19" s="60" t="s">
        <v>53</v>
      </c>
      <c r="E19" s="61" t="s">
        <v>14</v>
      </c>
      <c r="F19" s="61">
        <v>1</v>
      </c>
      <c r="G19" s="61"/>
      <c r="H19" s="63"/>
    </row>
    <row r="20" ht="409" customHeight="1" spans="1:8">
      <c r="A20" s="50">
        <v>14</v>
      </c>
      <c r="B20" s="50" t="s">
        <v>54</v>
      </c>
      <c r="C20" s="50" t="s">
        <v>50</v>
      </c>
      <c r="D20" s="51" t="s">
        <v>55</v>
      </c>
      <c r="E20" s="50" t="s">
        <v>48</v>
      </c>
      <c r="F20" s="50">
        <v>1</v>
      </c>
      <c r="G20" s="50"/>
      <c r="H20" s="53"/>
    </row>
    <row r="21" ht="204" customHeight="1" spans="1:8">
      <c r="A21" s="54"/>
      <c r="B21" s="54"/>
      <c r="C21" s="54"/>
      <c r="D21" s="55"/>
      <c r="E21" s="54"/>
      <c r="F21" s="54"/>
      <c r="G21" s="54"/>
      <c r="H21" s="57"/>
    </row>
    <row r="22" ht="43" customHeight="1" spans="1:8">
      <c r="A22" s="60">
        <v>15</v>
      </c>
      <c r="B22" s="60" t="s">
        <v>56</v>
      </c>
      <c r="C22" s="60" t="s">
        <v>50</v>
      </c>
      <c r="D22" s="60" t="s">
        <v>57</v>
      </c>
      <c r="E22" s="61" t="s">
        <v>48</v>
      </c>
      <c r="F22" s="61">
        <v>2</v>
      </c>
      <c r="G22" s="61"/>
      <c r="H22" s="63"/>
    </row>
    <row r="23" ht="47" customHeight="1" spans="1:8">
      <c r="A23" s="60">
        <v>16</v>
      </c>
      <c r="B23" s="60" t="s">
        <v>58</v>
      </c>
      <c r="C23" s="60" t="s">
        <v>59</v>
      </c>
      <c r="D23" s="60" t="s">
        <v>60</v>
      </c>
      <c r="E23" s="61" t="s">
        <v>14</v>
      </c>
      <c r="F23" s="61">
        <v>1</v>
      </c>
      <c r="G23" s="61"/>
      <c r="H23" s="63"/>
    </row>
    <row r="24" ht="139" customHeight="1" spans="1:8">
      <c r="A24" s="60">
        <v>17</v>
      </c>
      <c r="B24" s="74" t="s">
        <v>61</v>
      </c>
      <c r="C24" s="72" t="s">
        <v>19</v>
      </c>
      <c r="D24" s="72" t="s">
        <v>62</v>
      </c>
      <c r="E24" s="61" t="s">
        <v>48</v>
      </c>
      <c r="F24" s="61">
        <v>56</v>
      </c>
      <c r="G24" s="61"/>
      <c r="H24" s="63"/>
    </row>
    <row r="25" ht="126" customHeight="1" spans="1:8">
      <c r="A25" s="60">
        <v>18</v>
      </c>
      <c r="B25" s="74" t="s">
        <v>63</v>
      </c>
      <c r="C25" s="72" t="s">
        <v>19</v>
      </c>
      <c r="D25" s="72" t="s">
        <v>64</v>
      </c>
      <c r="E25" s="61" t="s">
        <v>48</v>
      </c>
      <c r="F25" s="61">
        <v>55</v>
      </c>
      <c r="G25" s="61"/>
      <c r="H25" s="63"/>
    </row>
    <row r="26" ht="125" customHeight="1" spans="1:8">
      <c r="A26" s="60">
        <v>19</v>
      </c>
      <c r="B26" s="60" t="s">
        <v>65</v>
      </c>
      <c r="C26" s="60" t="s">
        <v>66</v>
      </c>
      <c r="D26" s="60" t="s">
        <v>67</v>
      </c>
      <c r="E26" s="61" t="s">
        <v>68</v>
      </c>
      <c r="F26" s="61">
        <v>55</v>
      </c>
      <c r="G26" s="61"/>
      <c r="H26" s="63"/>
    </row>
    <row r="27" ht="60" customHeight="1" spans="1:8">
      <c r="A27" s="60">
        <v>20</v>
      </c>
      <c r="B27" s="75" t="s">
        <v>69</v>
      </c>
      <c r="C27" s="60" t="s">
        <v>70</v>
      </c>
      <c r="D27" s="60" t="s">
        <v>71</v>
      </c>
      <c r="E27" s="61" t="s">
        <v>72</v>
      </c>
      <c r="F27" s="61">
        <v>20</v>
      </c>
      <c r="G27" s="61"/>
      <c r="H27" s="63"/>
    </row>
    <row r="28" ht="43" customHeight="1" spans="1:8">
      <c r="A28" s="49"/>
      <c r="B28" s="49"/>
      <c r="C28" s="49"/>
      <c r="D28" s="49"/>
      <c r="E28" s="49"/>
      <c r="F28" s="49"/>
      <c r="G28" s="49"/>
      <c r="H28" s="49"/>
    </row>
    <row r="29" ht="43" customHeight="1" spans="1:8">
      <c r="A29" s="49" t="s">
        <v>5</v>
      </c>
      <c r="B29" s="49"/>
      <c r="C29" s="49"/>
      <c r="D29" s="49"/>
      <c r="E29" s="49" t="s">
        <v>73</v>
      </c>
      <c r="F29" s="49"/>
      <c r="G29" s="49"/>
      <c r="H29" s="49">
        <f>SUM(H3:H27)</f>
        <v>0</v>
      </c>
    </row>
    <row r="30" s="44" customFormat="1" ht="29" customHeight="1" spans="1:8">
      <c r="A30" s="76" t="s">
        <v>74</v>
      </c>
      <c r="B30" s="76"/>
      <c r="C30" s="76"/>
      <c r="D30" s="76"/>
      <c r="E30" s="76"/>
      <c r="F30" s="76"/>
      <c r="G30" s="76"/>
      <c r="H30" s="76"/>
    </row>
    <row r="31" spans="6:8">
      <c r="F31" s="44"/>
      <c r="G31" s="44"/>
      <c r="H31" s="77"/>
    </row>
    <row r="32" spans="6:8">
      <c r="F32" s="44"/>
      <c r="G32" s="44"/>
      <c r="H32" s="77"/>
    </row>
    <row r="33" spans="6:8">
      <c r="F33" s="44"/>
      <c r="G33" s="44"/>
      <c r="H33" s="77"/>
    </row>
    <row r="34" spans="6:8">
      <c r="F34" s="44"/>
      <c r="G34" s="44"/>
      <c r="H34" s="77"/>
    </row>
    <row r="35" spans="6:8">
      <c r="F35" s="44"/>
      <c r="G35" s="44"/>
      <c r="H35" s="77"/>
    </row>
    <row r="36" spans="6:8">
      <c r="F36" s="44"/>
      <c r="G36" s="44"/>
      <c r="H36" s="77"/>
    </row>
    <row r="37" spans="6:8">
      <c r="F37" s="44"/>
      <c r="G37" s="44"/>
      <c r="H37" s="77"/>
    </row>
    <row r="38" spans="6:8">
      <c r="F38" s="44"/>
      <c r="G38" s="44"/>
      <c r="H38" s="77"/>
    </row>
    <row r="39" spans="6:8">
      <c r="F39" s="44"/>
      <c r="G39" s="44"/>
      <c r="H39" s="77"/>
    </row>
    <row r="40" spans="6:8">
      <c r="F40" s="44"/>
      <c r="G40" s="44"/>
      <c r="H40" s="77"/>
    </row>
    <row r="41" spans="6:8">
      <c r="F41" s="44"/>
      <c r="G41" s="44"/>
      <c r="H41" s="77"/>
    </row>
    <row r="42" spans="6:8">
      <c r="F42" s="44"/>
      <c r="G42" s="44"/>
      <c r="H42" s="77"/>
    </row>
    <row r="43" spans="6:8">
      <c r="F43" s="44"/>
      <c r="G43" s="44"/>
      <c r="H43" s="77"/>
    </row>
    <row r="44" spans="6:8">
      <c r="F44" s="44"/>
      <c r="G44" s="44"/>
      <c r="H44" s="77"/>
    </row>
    <row r="45" spans="6:8">
      <c r="F45" s="44"/>
      <c r="G45" s="44"/>
      <c r="H45" s="77"/>
    </row>
    <row r="46" spans="6:8">
      <c r="F46" s="44"/>
      <c r="G46" s="44"/>
      <c r="H46" s="77"/>
    </row>
    <row r="47" spans="6:8">
      <c r="F47" s="44"/>
      <c r="G47" s="44"/>
      <c r="H47" s="77"/>
    </row>
    <row r="48" spans="6:8">
      <c r="F48" s="44"/>
      <c r="G48" s="44"/>
      <c r="H48" s="77"/>
    </row>
    <row r="49" spans="6:8">
      <c r="F49" s="44"/>
      <c r="G49" s="44"/>
      <c r="H49" s="77"/>
    </row>
    <row r="50" spans="6:8">
      <c r="F50" s="44"/>
      <c r="G50" s="44"/>
      <c r="H50" s="77"/>
    </row>
    <row r="51" spans="6:8">
      <c r="F51" s="44"/>
      <c r="G51" s="44"/>
      <c r="H51" s="77"/>
    </row>
    <row r="52" spans="6:8">
      <c r="F52" s="44"/>
      <c r="G52" s="44"/>
      <c r="H52" s="77"/>
    </row>
    <row r="53" spans="6:8">
      <c r="F53" s="44"/>
      <c r="G53" s="44"/>
      <c r="H53" s="77"/>
    </row>
    <row r="54" spans="6:8">
      <c r="F54" s="44"/>
      <c r="G54" s="44"/>
      <c r="H54" s="77"/>
    </row>
    <row r="55" spans="6:8">
      <c r="F55" s="44"/>
      <c r="G55" s="44"/>
      <c r="H55" s="77"/>
    </row>
    <row r="56" spans="6:8">
      <c r="F56" s="44"/>
      <c r="G56" s="44"/>
      <c r="H56" s="77"/>
    </row>
    <row r="57" spans="6:8">
      <c r="F57" s="44"/>
      <c r="G57" s="44"/>
      <c r="H57" s="77"/>
    </row>
    <row r="58" spans="6:8">
      <c r="F58" s="44"/>
      <c r="G58" s="44"/>
      <c r="H58" s="77"/>
    </row>
    <row r="59" spans="6:8">
      <c r="F59" s="44"/>
      <c r="G59" s="44"/>
      <c r="H59" s="77"/>
    </row>
    <row r="60" spans="6:8">
      <c r="F60" s="44"/>
      <c r="G60" s="44"/>
      <c r="H60" s="77"/>
    </row>
    <row r="61" spans="6:8">
      <c r="F61" s="44"/>
      <c r="G61" s="44"/>
      <c r="H61" s="77"/>
    </row>
    <row r="62" spans="6:8">
      <c r="F62" s="44"/>
      <c r="G62" s="44"/>
      <c r="H62" s="77"/>
    </row>
    <row r="63" spans="6:8">
      <c r="F63" s="44"/>
      <c r="G63" s="44"/>
      <c r="H63" s="77"/>
    </row>
    <row r="64" spans="6:8">
      <c r="F64" s="44"/>
      <c r="G64" s="44"/>
      <c r="H64" s="77"/>
    </row>
    <row r="65" spans="6:8">
      <c r="F65" s="44"/>
      <c r="G65" s="44"/>
      <c r="H65" s="77"/>
    </row>
    <row r="66" spans="6:8">
      <c r="F66" s="44"/>
      <c r="G66" s="44"/>
      <c r="H66" s="77"/>
    </row>
    <row r="67" spans="6:8">
      <c r="F67" s="79"/>
      <c r="G67" s="79"/>
      <c r="H67" s="80"/>
    </row>
    <row r="77" spans="6:8">
      <c r="F77" s="79"/>
      <c r="G77" s="79"/>
      <c r="H77" s="80"/>
    </row>
  </sheetData>
  <mergeCells count="34">
    <mergeCell ref="A1:H1"/>
    <mergeCell ref="E29:G29"/>
    <mergeCell ref="A30:H30"/>
    <mergeCell ref="A3:A4"/>
    <mergeCell ref="A5:A6"/>
    <mergeCell ref="A13:A14"/>
    <mergeCell ref="A20:A21"/>
    <mergeCell ref="B3:B4"/>
    <mergeCell ref="B5:B6"/>
    <mergeCell ref="B13:B14"/>
    <mergeCell ref="B20:B21"/>
    <mergeCell ref="C3:C4"/>
    <mergeCell ref="C5:C6"/>
    <mergeCell ref="C13:C14"/>
    <mergeCell ref="C20:C21"/>
    <mergeCell ref="D3:D4"/>
    <mergeCell ref="D5:D6"/>
    <mergeCell ref="D13:D14"/>
    <mergeCell ref="D20:D21"/>
    <mergeCell ref="E3:E4"/>
    <mergeCell ref="E5:E6"/>
    <mergeCell ref="E13:E14"/>
    <mergeCell ref="E20:E21"/>
    <mergeCell ref="F3:F4"/>
    <mergeCell ref="F5:F6"/>
    <mergeCell ref="F13:F14"/>
    <mergeCell ref="F20:F21"/>
    <mergeCell ref="G3:G4"/>
    <mergeCell ref="G5:G6"/>
    <mergeCell ref="G13:G14"/>
    <mergeCell ref="G20:G21"/>
    <mergeCell ref="H3:H4"/>
    <mergeCell ref="H5:H6"/>
    <mergeCell ref="H20:H21"/>
  </mergeCells>
  <printOptions horizontalCentered="1" gridLines="1"/>
  <pageMargins left="0.751388888888889" right="0.751388888888889" top="1" bottom="1" header="0.5" footer="0.5"/>
  <pageSetup paperSize="9" scale="83" orientation="landscape" horizontalDpi="600"/>
  <headerFooter>
    <oddHeader>&amp;C第 &amp;P 页</oddHeader>
    <oddFooter>&amp;C第 &amp;P 页</oddFooter>
  </headerFooter>
  <rowBreaks count="3" manualBreakCount="3">
    <brk id="5" max="8" man="1"/>
    <brk id="15" max="8" man="1"/>
    <brk id="22" max="8"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7"/>
  <sheetViews>
    <sheetView zoomScale="85" zoomScaleNormal="85" workbookViewId="0">
      <pane ySplit="3" topLeftCell="A12" activePane="bottomLeft" state="frozen"/>
      <selection/>
      <selection pane="bottomLeft" activeCell="Z4" sqref="Z4"/>
    </sheetView>
  </sheetViews>
  <sheetFormatPr defaultColWidth="9" defaultRowHeight="42" customHeight="1"/>
  <cols>
    <col min="1" max="1" width="5.75" style="6" customWidth="1"/>
    <col min="2" max="2" width="11.5" style="7" customWidth="1"/>
    <col min="3" max="3" width="11.1333333333333" style="7" customWidth="1"/>
    <col min="4" max="4" width="10.25" style="7" customWidth="1"/>
    <col min="5" max="6" width="5.63333333333333" style="7" customWidth="1"/>
    <col min="7" max="7" width="7.63333333333333" style="7" customWidth="1"/>
    <col min="8" max="8" width="8.5" style="7" customWidth="1"/>
    <col min="9" max="9" width="10.5" style="7" customWidth="1"/>
    <col min="10" max="13" width="8.38333333333333" style="8" hidden="1" customWidth="1"/>
    <col min="14" max="14" width="9.63333333333333" style="8" hidden="1" customWidth="1"/>
    <col min="15" max="15" width="8.38333333333333" style="9" hidden="1" customWidth="1"/>
    <col min="16" max="16" width="8.38333333333333" style="10" hidden="1" customWidth="1"/>
    <col min="17" max="17" width="8.38333333333333" style="11" hidden="1" customWidth="1"/>
    <col min="18" max="19" width="7.75" style="8" customWidth="1"/>
    <col min="20" max="20" width="12.6333333333333" style="12" customWidth="1"/>
    <col min="21" max="21" width="10.1333333333333" style="12" customWidth="1"/>
    <col min="22" max="23" width="9.13333333333333" style="12" hidden="1" customWidth="1"/>
    <col min="24" max="25" width="7.75" style="12" customWidth="1"/>
    <col min="26" max="26" width="12.6333333333333" style="12" customWidth="1"/>
    <col min="27" max="27" width="10.1333333333333" style="12" customWidth="1"/>
    <col min="28" max="29" width="9.13333333333333" style="12" hidden="1" customWidth="1"/>
    <col min="30" max="31" width="7.75" style="13" customWidth="1"/>
    <col min="32" max="32" width="9.88333333333333" style="12" customWidth="1"/>
    <col min="33" max="33" width="10.1333333333333" style="12" customWidth="1"/>
    <col min="34" max="34" width="9" style="6" hidden="1" customWidth="1"/>
    <col min="35" max="35" width="12.8833333333333" style="6" hidden="1" customWidth="1"/>
    <col min="36" max="16384" width="9" style="6"/>
  </cols>
  <sheetData>
    <row r="1" ht="46.9" customHeight="1" spans="1:35">
      <c r="A1" s="14" t="s">
        <v>75</v>
      </c>
      <c r="B1" s="14"/>
      <c r="C1" s="14"/>
      <c r="D1" s="14"/>
      <c r="E1" s="14"/>
      <c r="F1" s="14"/>
      <c r="G1" s="14"/>
      <c r="H1" s="14"/>
      <c r="I1" s="14"/>
      <c r="J1" s="14"/>
      <c r="K1" s="14"/>
      <c r="L1" s="14"/>
      <c r="M1" s="14"/>
      <c r="N1" s="14"/>
      <c r="O1" s="20"/>
      <c r="P1" s="14"/>
      <c r="Q1" s="20"/>
      <c r="R1" s="14"/>
      <c r="S1" s="14"/>
      <c r="T1" s="14"/>
      <c r="U1" s="14"/>
      <c r="V1" s="14"/>
      <c r="W1" s="14"/>
      <c r="X1" s="14"/>
      <c r="Y1" s="14"/>
      <c r="Z1" s="14"/>
      <c r="AA1" s="14"/>
      <c r="AB1" s="14"/>
      <c r="AC1" s="14"/>
      <c r="AD1" s="14"/>
      <c r="AE1" s="14"/>
      <c r="AF1" s="14"/>
      <c r="AG1" s="14"/>
      <c r="AH1" s="14"/>
      <c r="AI1" s="14"/>
    </row>
    <row r="2" s="1" customFormat="1" ht="21.75" customHeight="1" spans="1:35">
      <c r="A2" s="15" t="s">
        <v>76</v>
      </c>
      <c r="B2" s="15"/>
      <c r="C2" s="15"/>
      <c r="D2" s="15"/>
      <c r="E2" s="15"/>
      <c r="F2" s="15"/>
      <c r="G2" s="16"/>
      <c r="H2" s="15"/>
      <c r="I2" s="15"/>
      <c r="J2" s="21" t="s">
        <v>77</v>
      </c>
      <c r="K2" s="21"/>
      <c r="L2" s="21"/>
      <c r="M2" s="21"/>
      <c r="N2" s="21"/>
      <c r="O2" s="22"/>
      <c r="P2" s="21"/>
      <c r="Q2" s="22"/>
      <c r="R2" s="17" t="s">
        <v>78</v>
      </c>
      <c r="S2" s="17"/>
      <c r="T2" s="17"/>
      <c r="U2" s="17"/>
      <c r="V2" s="17"/>
      <c r="W2" s="17"/>
      <c r="X2" s="17"/>
      <c r="Y2" s="17"/>
      <c r="Z2" s="17"/>
      <c r="AA2" s="17"/>
      <c r="AB2" s="17"/>
      <c r="AC2" s="17"/>
      <c r="AD2" s="17"/>
      <c r="AE2" s="17"/>
      <c r="AF2" s="17"/>
      <c r="AG2" s="17"/>
      <c r="AH2" s="17"/>
      <c r="AI2" s="17"/>
    </row>
    <row r="3" s="2" customFormat="1" ht="36" customHeight="1" spans="1:35">
      <c r="A3" s="17" t="s">
        <v>1</v>
      </c>
      <c r="B3" s="17" t="s">
        <v>2</v>
      </c>
      <c r="C3" s="17" t="s">
        <v>79</v>
      </c>
      <c r="D3" s="17" t="s">
        <v>80</v>
      </c>
      <c r="E3" s="17" t="s">
        <v>9</v>
      </c>
      <c r="F3" s="17" t="s">
        <v>8</v>
      </c>
      <c r="G3" s="17" t="s">
        <v>81</v>
      </c>
      <c r="H3" s="17" t="s">
        <v>82</v>
      </c>
      <c r="I3" s="17" t="s">
        <v>83</v>
      </c>
      <c r="J3" s="17" t="s">
        <v>84</v>
      </c>
      <c r="K3" s="21" t="s">
        <v>85</v>
      </c>
      <c r="L3" s="21" t="s">
        <v>86</v>
      </c>
      <c r="M3" s="23" t="s">
        <v>87</v>
      </c>
      <c r="N3" s="21" t="s">
        <v>88</v>
      </c>
      <c r="O3" s="24" t="s">
        <v>89</v>
      </c>
      <c r="P3" s="25" t="s">
        <v>90</v>
      </c>
      <c r="Q3" s="24" t="s">
        <v>91</v>
      </c>
      <c r="R3" s="17" t="s">
        <v>92</v>
      </c>
      <c r="S3" s="17" t="s">
        <v>93</v>
      </c>
      <c r="T3" s="17" t="s">
        <v>94</v>
      </c>
      <c r="U3" s="17" t="s">
        <v>95</v>
      </c>
      <c r="V3" s="17" t="s">
        <v>96</v>
      </c>
      <c r="W3" s="17" t="s">
        <v>97</v>
      </c>
      <c r="X3" s="17" t="s">
        <v>98</v>
      </c>
      <c r="Y3" s="17" t="s">
        <v>99</v>
      </c>
      <c r="Z3" s="17" t="s">
        <v>100</v>
      </c>
      <c r="AA3" s="17" t="s">
        <v>101</v>
      </c>
      <c r="AB3" s="17" t="s">
        <v>96</v>
      </c>
      <c r="AC3" s="17" t="s">
        <v>97</v>
      </c>
      <c r="AD3" s="17" t="s">
        <v>102</v>
      </c>
      <c r="AE3" s="17" t="s">
        <v>103</v>
      </c>
      <c r="AF3" s="17" t="s">
        <v>104</v>
      </c>
      <c r="AG3" s="17" t="s">
        <v>105</v>
      </c>
      <c r="AH3" s="17" t="s">
        <v>96</v>
      </c>
      <c r="AI3" s="17" t="s">
        <v>97</v>
      </c>
    </row>
    <row r="4" s="3" customFormat="1" ht="54" customHeight="1" spans="1:35">
      <c r="A4" s="18">
        <v>1</v>
      </c>
      <c r="B4" s="18" t="s">
        <v>106</v>
      </c>
      <c r="C4" s="16" t="s">
        <v>107</v>
      </c>
      <c r="D4" s="18" t="s">
        <v>108</v>
      </c>
      <c r="E4" s="18">
        <v>1</v>
      </c>
      <c r="F4" s="18" t="s">
        <v>23</v>
      </c>
      <c r="G4" s="16">
        <v>8320</v>
      </c>
      <c r="H4" s="18">
        <f t="shared" ref="H4:H18" si="0">E4*G4</f>
        <v>8320</v>
      </c>
      <c r="I4" s="18"/>
      <c r="J4" s="18">
        <f t="shared" ref="J4:J14" si="1">ROUND(MIN(MEDIAN(R4,X4),G4),1)</f>
        <v>5275</v>
      </c>
      <c r="K4" s="26">
        <f t="shared" ref="K4:K7" si="2">ROUND(J4*1%,1)</f>
        <v>52.8</v>
      </c>
      <c r="L4" s="26">
        <f t="shared" ref="L4:L15" si="3">ROUND((J4+K4)*12%,1)</f>
        <v>639.3</v>
      </c>
      <c r="M4" s="26">
        <f t="shared" ref="M4:M14" si="4">MIN(J4+K4+L4,G4)</f>
        <v>5967.1</v>
      </c>
      <c r="N4" s="18">
        <f t="shared" ref="N4:N14" si="5">ROUND(E4*M4,1)</f>
        <v>5967.1</v>
      </c>
      <c r="O4" s="27">
        <f t="shared" ref="O4:O15" si="6">STDEV(R4,X4)/AVERAGE(R4,X4)</f>
        <v>0.207775452291782</v>
      </c>
      <c r="P4" s="28">
        <f t="shared" ref="P4:P14" si="7">H4-N4</f>
        <v>2352.9</v>
      </c>
      <c r="Q4" s="29">
        <f t="shared" ref="Q4:Q14" si="8">P4/H4</f>
        <v>0.282800480769231</v>
      </c>
      <c r="R4" s="30">
        <v>6050</v>
      </c>
      <c r="S4" s="30">
        <f t="shared" ref="S4:S14" si="9">E4*R4</f>
        <v>6050</v>
      </c>
      <c r="T4" s="30" t="s">
        <v>109</v>
      </c>
      <c r="U4" s="30" t="s">
        <v>110</v>
      </c>
      <c r="V4" s="30" t="s">
        <v>111</v>
      </c>
      <c r="W4" s="30">
        <v>15810476811</v>
      </c>
      <c r="X4" s="32">
        <v>4500</v>
      </c>
      <c r="Y4" s="32">
        <f t="shared" ref="Y4:Y14" si="10">E4*X4</f>
        <v>4500</v>
      </c>
      <c r="Z4" s="18" t="s">
        <v>112</v>
      </c>
      <c r="AA4" s="30" t="s">
        <v>113</v>
      </c>
      <c r="AB4" s="30" t="s">
        <v>111</v>
      </c>
      <c r="AC4" s="30">
        <v>18612269984</v>
      </c>
      <c r="AD4" s="30">
        <v>8400</v>
      </c>
      <c r="AE4" s="30">
        <f t="shared" ref="AE4:AE18" si="11">E4*AD4</f>
        <v>8400</v>
      </c>
      <c r="AF4" s="16" t="s">
        <v>107</v>
      </c>
      <c r="AG4" s="30" t="s">
        <v>114</v>
      </c>
      <c r="AH4" s="30" t="s">
        <v>115</v>
      </c>
      <c r="AI4" s="30">
        <v>13974379430</v>
      </c>
    </row>
    <row r="5" s="4" customFormat="1" ht="54" customHeight="1" spans="1:35">
      <c r="A5" s="18">
        <v>2</v>
      </c>
      <c r="B5" s="18" t="s">
        <v>116</v>
      </c>
      <c r="C5" s="18" t="s">
        <v>117</v>
      </c>
      <c r="D5" s="18" t="s">
        <v>108</v>
      </c>
      <c r="E5" s="18">
        <v>1</v>
      </c>
      <c r="F5" s="18" t="s">
        <v>23</v>
      </c>
      <c r="G5" s="16">
        <v>14982</v>
      </c>
      <c r="H5" s="18">
        <f t="shared" si="0"/>
        <v>14982</v>
      </c>
      <c r="I5" s="18"/>
      <c r="J5" s="18">
        <f t="shared" si="1"/>
        <v>3425</v>
      </c>
      <c r="K5" s="26">
        <f>ROUND(J5*0%,1)</f>
        <v>0</v>
      </c>
      <c r="L5" s="26">
        <f t="shared" si="3"/>
        <v>411</v>
      </c>
      <c r="M5" s="26">
        <f t="shared" si="4"/>
        <v>3836</v>
      </c>
      <c r="N5" s="18">
        <f t="shared" si="5"/>
        <v>3836</v>
      </c>
      <c r="O5" s="27">
        <f t="shared" si="6"/>
        <v>0.175486354455056</v>
      </c>
      <c r="P5" s="28">
        <f t="shared" si="7"/>
        <v>11146</v>
      </c>
      <c r="Q5" s="29">
        <f t="shared" si="8"/>
        <v>0.743959417968229</v>
      </c>
      <c r="R5" s="30">
        <v>3850</v>
      </c>
      <c r="S5" s="30">
        <f t="shared" si="9"/>
        <v>3850</v>
      </c>
      <c r="T5" s="30" t="s">
        <v>109</v>
      </c>
      <c r="U5" s="30" t="s">
        <v>110</v>
      </c>
      <c r="V5" s="30" t="s">
        <v>111</v>
      </c>
      <c r="W5" s="30">
        <v>15810476811</v>
      </c>
      <c r="X5" s="30">
        <v>3000</v>
      </c>
      <c r="Y5" s="32">
        <f t="shared" si="10"/>
        <v>3000</v>
      </c>
      <c r="Z5" s="30" t="s">
        <v>112</v>
      </c>
      <c r="AA5" s="30" t="s">
        <v>113</v>
      </c>
      <c r="AB5" s="30" t="s">
        <v>111</v>
      </c>
      <c r="AC5" s="30">
        <v>18612269984</v>
      </c>
      <c r="AD5" s="30">
        <v>15000</v>
      </c>
      <c r="AE5" s="39">
        <f t="shared" si="11"/>
        <v>15000</v>
      </c>
      <c r="AF5" s="30" t="s">
        <v>117</v>
      </c>
      <c r="AG5" s="30" t="s">
        <v>114</v>
      </c>
      <c r="AH5" s="30" t="s">
        <v>115</v>
      </c>
      <c r="AI5" s="30">
        <v>13974379430</v>
      </c>
    </row>
    <row r="6" s="4" customFormat="1" ht="54" customHeight="1" spans="1:35">
      <c r="A6" s="18">
        <v>3</v>
      </c>
      <c r="B6" s="18" t="s">
        <v>118</v>
      </c>
      <c r="C6" s="18" t="s">
        <v>107</v>
      </c>
      <c r="D6" s="18" t="s">
        <v>108</v>
      </c>
      <c r="E6" s="18">
        <v>1</v>
      </c>
      <c r="F6" s="18"/>
      <c r="G6" s="16">
        <v>292</v>
      </c>
      <c r="H6" s="18">
        <f t="shared" si="0"/>
        <v>292</v>
      </c>
      <c r="I6" s="18"/>
      <c r="J6" s="18">
        <f t="shared" si="1"/>
        <v>292</v>
      </c>
      <c r="K6" s="26">
        <f t="shared" si="2"/>
        <v>2.9</v>
      </c>
      <c r="L6" s="26">
        <f t="shared" si="3"/>
        <v>35.4</v>
      </c>
      <c r="M6" s="26">
        <f t="shared" si="4"/>
        <v>292</v>
      </c>
      <c r="N6" s="18">
        <f t="shared" si="5"/>
        <v>292</v>
      </c>
      <c r="O6" s="27">
        <f t="shared" si="6"/>
        <v>0.0337866721386064</v>
      </c>
      <c r="P6" s="28">
        <f t="shared" si="7"/>
        <v>0</v>
      </c>
      <c r="Q6" s="29">
        <f t="shared" si="8"/>
        <v>0</v>
      </c>
      <c r="R6" s="30">
        <v>286</v>
      </c>
      <c r="S6" s="30">
        <f t="shared" si="9"/>
        <v>286</v>
      </c>
      <c r="T6" s="30" t="s">
        <v>109</v>
      </c>
      <c r="U6" s="30" t="s">
        <v>110</v>
      </c>
      <c r="V6" s="30" t="s">
        <v>111</v>
      </c>
      <c r="W6" s="30">
        <v>15810476811</v>
      </c>
      <c r="X6" s="32">
        <v>300</v>
      </c>
      <c r="Y6" s="32">
        <f t="shared" si="10"/>
        <v>300</v>
      </c>
      <c r="Z6" s="32" t="s">
        <v>119</v>
      </c>
      <c r="AA6" s="30" t="s">
        <v>113</v>
      </c>
      <c r="AB6" s="30" t="s">
        <v>111</v>
      </c>
      <c r="AC6" s="30">
        <v>18612269984</v>
      </c>
      <c r="AD6" s="30">
        <v>300</v>
      </c>
      <c r="AE6" s="30">
        <f t="shared" si="11"/>
        <v>300</v>
      </c>
      <c r="AF6" s="18" t="s">
        <v>107</v>
      </c>
      <c r="AG6" s="30" t="s">
        <v>114</v>
      </c>
      <c r="AH6" s="30" t="s">
        <v>115</v>
      </c>
      <c r="AI6" s="30">
        <v>13974379430</v>
      </c>
    </row>
    <row r="7" s="4" customFormat="1" ht="54" customHeight="1" spans="1:35">
      <c r="A7" s="18">
        <v>4</v>
      </c>
      <c r="B7" s="18" t="s">
        <v>120</v>
      </c>
      <c r="C7" s="18" t="s">
        <v>107</v>
      </c>
      <c r="D7" s="18" t="s">
        <v>108</v>
      </c>
      <c r="E7" s="18">
        <v>55</v>
      </c>
      <c r="F7" s="18"/>
      <c r="G7" s="16">
        <v>292</v>
      </c>
      <c r="H7" s="18">
        <f t="shared" si="0"/>
        <v>16060</v>
      </c>
      <c r="I7" s="18"/>
      <c r="J7" s="18">
        <f t="shared" si="1"/>
        <v>262</v>
      </c>
      <c r="K7" s="26">
        <f t="shared" si="2"/>
        <v>2.6</v>
      </c>
      <c r="L7" s="26">
        <f t="shared" si="3"/>
        <v>31.8</v>
      </c>
      <c r="M7" s="26">
        <f t="shared" si="4"/>
        <v>292</v>
      </c>
      <c r="N7" s="18">
        <f t="shared" si="5"/>
        <v>16060</v>
      </c>
      <c r="O7" s="27">
        <f t="shared" si="6"/>
        <v>0.0107955233768939</v>
      </c>
      <c r="P7" s="28">
        <f t="shared" si="7"/>
        <v>0</v>
      </c>
      <c r="Q7" s="29">
        <f t="shared" si="8"/>
        <v>0</v>
      </c>
      <c r="R7" s="30">
        <v>264</v>
      </c>
      <c r="S7" s="30">
        <f t="shared" si="9"/>
        <v>14520</v>
      </c>
      <c r="T7" s="30" t="s">
        <v>109</v>
      </c>
      <c r="U7" s="30" t="s">
        <v>110</v>
      </c>
      <c r="V7" s="30" t="s">
        <v>111</v>
      </c>
      <c r="W7" s="30">
        <v>15810476811</v>
      </c>
      <c r="X7" s="32">
        <v>260</v>
      </c>
      <c r="Y7" s="32">
        <f t="shared" si="10"/>
        <v>14300</v>
      </c>
      <c r="Z7" s="32" t="s">
        <v>112</v>
      </c>
      <c r="AA7" s="30" t="s">
        <v>113</v>
      </c>
      <c r="AB7" s="30" t="s">
        <v>111</v>
      </c>
      <c r="AC7" s="30">
        <v>18612269984</v>
      </c>
      <c r="AD7" s="30">
        <v>300</v>
      </c>
      <c r="AE7" s="30">
        <f t="shared" si="11"/>
        <v>16500</v>
      </c>
      <c r="AF7" s="18" t="s">
        <v>107</v>
      </c>
      <c r="AG7" s="30" t="s">
        <v>114</v>
      </c>
      <c r="AH7" s="30" t="s">
        <v>115</v>
      </c>
      <c r="AI7" s="30">
        <v>13974379430</v>
      </c>
    </row>
    <row r="8" s="4" customFormat="1" ht="54" customHeight="1" spans="1:35">
      <c r="A8" s="18">
        <v>5</v>
      </c>
      <c r="B8" s="18" t="s">
        <v>121</v>
      </c>
      <c r="C8" s="18" t="s">
        <v>41</v>
      </c>
      <c r="D8" s="18" t="s">
        <v>108</v>
      </c>
      <c r="E8" s="18">
        <v>55</v>
      </c>
      <c r="F8" s="18"/>
      <c r="G8" s="16">
        <v>64</v>
      </c>
      <c r="H8" s="18">
        <f t="shared" si="0"/>
        <v>3520</v>
      </c>
      <c r="I8" s="18"/>
      <c r="J8" s="18">
        <f t="shared" si="1"/>
        <v>64</v>
      </c>
      <c r="K8" s="26">
        <f>ROUND(J8*2.5%,1)</f>
        <v>1.6</v>
      </c>
      <c r="L8" s="26">
        <f t="shared" si="3"/>
        <v>7.9</v>
      </c>
      <c r="M8" s="26">
        <f t="shared" si="4"/>
        <v>64</v>
      </c>
      <c r="N8" s="18">
        <f t="shared" si="5"/>
        <v>3520</v>
      </c>
      <c r="O8" s="27">
        <f t="shared" si="6"/>
        <v>0.326356975932253</v>
      </c>
      <c r="P8" s="28">
        <f t="shared" si="7"/>
        <v>0</v>
      </c>
      <c r="Q8" s="29">
        <f t="shared" si="8"/>
        <v>0</v>
      </c>
      <c r="R8" s="30">
        <v>80</v>
      </c>
      <c r="S8" s="30">
        <f t="shared" si="9"/>
        <v>4400</v>
      </c>
      <c r="T8" s="30" t="s">
        <v>122</v>
      </c>
      <c r="U8" s="30" t="s">
        <v>110</v>
      </c>
      <c r="V8" s="30" t="s">
        <v>111</v>
      </c>
      <c r="W8" s="30">
        <v>15810476811</v>
      </c>
      <c r="X8" s="30">
        <v>50</v>
      </c>
      <c r="Y8" s="32">
        <f t="shared" si="10"/>
        <v>2750</v>
      </c>
      <c r="Z8" s="32" t="s">
        <v>123</v>
      </c>
      <c r="AA8" s="30" t="s">
        <v>113</v>
      </c>
      <c r="AB8" s="30" t="s">
        <v>111</v>
      </c>
      <c r="AC8" s="30">
        <v>18612269984</v>
      </c>
      <c r="AD8" s="30">
        <v>70</v>
      </c>
      <c r="AE8" s="30">
        <f t="shared" si="11"/>
        <v>3850</v>
      </c>
      <c r="AF8" s="18" t="s">
        <v>41</v>
      </c>
      <c r="AG8" s="30" t="s">
        <v>114</v>
      </c>
      <c r="AH8" s="30" t="s">
        <v>115</v>
      </c>
      <c r="AI8" s="30">
        <v>13974379430</v>
      </c>
    </row>
    <row r="9" s="4" customFormat="1" ht="54" customHeight="1" spans="1:35">
      <c r="A9" s="18">
        <v>6</v>
      </c>
      <c r="B9" s="18" t="s">
        <v>124</v>
      </c>
      <c r="C9" s="18" t="s">
        <v>107</v>
      </c>
      <c r="D9" s="18" t="s">
        <v>108</v>
      </c>
      <c r="E9" s="18">
        <v>55</v>
      </c>
      <c r="F9" s="18"/>
      <c r="G9" s="16">
        <v>70</v>
      </c>
      <c r="H9" s="18">
        <f t="shared" si="0"/>
        <v>3850</v>
      </c>
      <c r="I9" s="18"/>
      <c r="J9" s="18">
        <f t="shared" si="1"/>
        <v>68.3</v>
      </c>
      <c r="K9" s="26">
        <f t="shared" ref="K9:K12" si="12">ROUND(J9*1%,1)</f>
        <v>0.7</v>
      </c>
      <c r="L9" s="26">
        <f t="shared" si="3"/>
        <v>8.3</v>
      </c>
      <c r="M9" s="26">
        <f t="shared" si="4"/>
        <v>70</v>
      </c>
      <c r="N9" s="18">
        <f t="shared" si="5"/>
        <v>3850</v>
      </c>
      <c r="O9" s="27">
        <f t="shared" si="6"/>
        <v>0.0673435029701474</v>
      </c>
      <c r="P9" s="28">
        <f t="shared" si="7"/>
        <v>0</v>
      </c>
      <c r="Q9" s="29">
        <f t="shared" si="8"/>
        <v>0</v>
      </c>
      <c r="R9" s="30">
        <v>71.5</v>
      </c>
      <c r="S9" s="30">
        <f t="shared" si="9"/>
        <v>3932.5</v>
      </c>
      <c r="T9" s="30" t="s">
        <v>125</v>
      </c>
      <c r="U9" s="30" t="s">
        <v>110</v>
      </c>
      <c r="V9" s="30" t="s">
        <v>111</v>
      </c>
      <c r="W9" s="30">
        <v>15810476811</v>
      </c>
      <c r="X9" s="32">
        <v>65</v>
      </c>
      <c r="Y9" s="32">
        <f t="shared" si="10"/>
        <v>3575</v>
      </c>
      <c r="Z9" s="32" t="s">
        <v>112</v>
      </c>
      <c r="AA9" s="30" t="s">
        <v>113</v>
      </c>
      <c r="AB9" s="30" t="s">
        <v>111</v>
      </c>
      <c r="AC9" s="30">
        <v>18612269984</v>
      </c>
      <c r="AD9" s="30">
        <v>70</v>
      </c>
      <c r="AE9" s="30">
        <f t="shared" si="11"/>
        <v>3850</v>
      </c>
      <c r="AF9" s="18" t="s">
        <v>107</v>
      </c>
      <c r="AG9" s="30" t="s">
        <v>114</v>
      </c>
      <c r="AH9" s="30" t="s">
        <v>115</v>
      </c>
      <c r="AI9" s="30">
        <v>13974379430</v>
      </c>
    </row>
    <row r="10" s="4" customFormat="1" ht="54" customHeight="1" spans="1:35">
      <c r="A10" s="18">
        <v>7</v>
      </c>
      <c r="B10" s="18" t="s">
        <v>126</v>
      </c>
      <c r="C10" s="18" t="s">
        <v>127</v>
      </c>
      <c r="D10" s="18" t="s">
        <v>108</v>
      </c>
      <c r="E10" s="18">
        <v>1</v>
      </c>
      <c r="F10" s="18"/>
      <c r="G10" s="16">
        <v>3120</v>
      </c>
      <c r="H10" s="18">
        <f t="shared" si="0"/>
        <v>3120</v>
      </c>
      <c r="I10" s="18" t="s">
        <v>128</v>
      </c>
      <c r="J10" s="18">
        <f t="shared" si="1"/>
        <v>2249</v>
      </c>
      <c r="K10" s="26">
        <f t="shared" si="12"/>
        <v>22.5</v>
      </c>
      <c r="L10" s="26">
        <f t="shared" si="3"/>
        <v>272.6</v>
      </c>
      <c r="M10" s="26">
        <f t="shared" si="4"/>
        <v>2544.1</v>
      </c>
      <c r="N10" s="18">
        <f t="shared" si="5"/>
        <v>2544.1</v>
      </c>
      <c r="O10" s="27">
        <f t="shared" si="6"/>
        <v>0.0308121229685557</v>
      </c>
      <c r="P10" s="28">
        <f t="shared" si="7"/>
        <v>575.9</v>
      </c>
      <c r="Q10" s="29">
        <f t="shared" si="8"/>
        <v>0.184583333333333</v>
      </c>
      <c r="R10" s="30">
        <v>2298</v>
      </c>
      <c r="S10" s="30">
        <f t="shared" si="9"/>
        <v>2298</v>
      </c>
      <c r="T10" s="30" t="s">
        <v>129</v>
      </c>
      <c r="U10" s="30" t="s">
        <v>110</v>
      </c>
      <c r="V10" s="30" t="s">
        <v>111</v>
      </c>
      <c r="W10" s="30">
        <v>15810476811</v>
      </c>
      <c r="X10" s="30">
        <v>2200</v>
      </c>
      <c r="Y10" s="32">
        <f t="shared" si="10"/>
        <v>2200</v>
      </c>
      <c r="Z10" s="30" t="s">
        <v>112</v>
      </c>
      <c r="AA10" s="30" t="s">
        <v>113</v>
      </c>
      <c r="AB10" s="30" t="s">
        <v>111</v>
      </c>
      <c r="AC10" s="30">
        <v>18612269984</v>
      </c>
      <c r="AD10" s="30">
        <v>3180</v>
      </c>
      <c r="AE10" s="30">
        <f t="shared" si="11"/>
        <v>3180</v>
      </c>
      <c r="AF10" s="30" t="s">
        <v>127</v>
      </c>
      <c r="AG10" s="30" t="s">
        <v>114</v>
      </c>
      <c r="AH10" s="30" t="s">
        <v>115</v>
      </c>
      <c r="AI10" s="30">
        <v>13974379430</v>
      </c>
    </row>
    <row r="11" s="4" customFormat="1" ht="54" customHeight="1" spans="1:35">
      <c r="A11" s="18">
        <v>8</v>
      </c>
      <c r="B11" s="18" t="s">
        <v>130</v>
      </c>
      <c r="C11" s="18" t="s">
        <v>131</v>
      </c>
      <c r="D11" s="18" t="s">
        <v>108</v>
      </c>
      <c r="E11" s="18">
        <v>1</v>
      </c>
      <c r="F11" s="18" t="s">
        <v>14</v>
      </c>
      <c r="G11" s="16">
        <v>2700</v>
      </c>
      <c r="H11" s="18">
        <f t="shared" si="0"/>
        <v>2700</v>
      </c>
      <c r="I11" s="18" t="s">
        <v>132</v>
      </c>
      <c r="J11" s="18">
        <f t="shared" si="1"/>
        <v>2561</v>
      </c>
      <c r="K11" s="26">
        <f t="shared" si="12"/>
        <v>25.6</v>
      </c>
      <c r="L11" s="26">
        <f t="shared" si="3"/>
        <v>310.4</v>
      </c>
      <c r="M11" s="26">
        <f t="shared" si="4"/>
        <v>2700</v>
      </c>
      <c r="N11" s="18">
        <f t="shared" si="5"/>
        <v>2700</v>
      </c>
      <c r="O11" s="27">
        <f t="shared" si="6"/>
        <v>0.193826224284638</v>
      </c>
      <c r="P11" s="28">
        <f t="shared" si="7"/>
        <v>0</v>
      </c>
      <c r="Q11" s="29">
        <f t="shared" si="8"/>
        <v>0</v>
      </c>
      <c r="R11" s="30">
        <v>2210</v>
      </c>
      <c r="S11" s="30">
        <f t="shared" si="9"/>
        <v>2210</v>
      </c>
      <c r="T11" s="30" t="s">
        <v>133</v>
      </c>
      <c r="U11" s="30" t="s">
        <v>110</v>
      </c>
      <c r="V11" s="30" t="s">
        <v>111</v>
      </c>
      <c r="W11" s="30">
        <v>15810476811</v>
      </c>
      <c r="X11" s="30">
        <f>2600*1.12</f>
        <v>2912</v>
      </c>
      <c r="Y11" s="32">
        <f t="shared" si="10"/>
        <v>2912</v>
      </c>
      <c r="Z11" s="30" t="s">
        <v>134</v>
      </c>
      <c r="AA11" s="30" t="s">
        <v>135</v>
      </c>
      <c r="AB11" s="30" t="s">
        <v>136</v>
      </c>
      <c r="AC11" s="30">
        <v>13802905057</v>
      </c>
      <c r="AD11" s="30">
        <v>2700</v>
      </c>
      <c r="AE11" s="30">
        <f t="shared" si="11"/>
        <v>2700</v>
      </c>
      <c r="AF11" s="18" t="s">
        <v>131</v>
      </c>
      <c r="AG11" s="30" t="s">
        <v>114</v>
      </c>
      <c r="AH11" s="30" t="s">
        <v>115</v>
      </c>
      <c r="AI11" s="30">
        <v>13974379430</v>
      </c>
    </row>
    <row r="12" s="4" customFormat="1" ht="54" customHeight="1" spans="1:35">
      <c r="A12" s="18">
        <v>9</v>
      </c>
      <c r="B12" s="18" t="s">
        <v>137</v>
      </c>
      <c r="C12" s="18" t="s">
        <v>138</v>
      </c>
      <c r="D12" s="18" t="s">
        <v>108</v>
      </c>
      <c r="E12" s="18">
        <v>2</v>
      </c>
      <c r="F12" s="18" t="s">
        <v>139</v>
      </c>
      <c r="G12" s="16">
        <v>1160</v>
      </c>
      <c r="H12" s="18">
        <f t="shared" si="0"/>
        <v>2320</v>
      </c>
      <c r="I12" s="18"/>
      <c r="J12" s="18">
        <f t="shared" si="1"/>
        <v>1160</v>
      </c>
      <c r="K12" s="26">
        <f t="shared" si="12"/>
        <v>11.6</v>
      </c>
      <c r="L12" s="26">
        <f t="shared" si="3"/>
        <v>140.6</v>
      </c>
      <c r="M12" s="26">
        <f t="shared" si="4"/>
        <v>1160</v>
      </c>
      <c r="N12" s="18">
        <f t="shared" si="5"/>
        <v>2320</v>
      </c>
      <c r="O12" s="27">
        <f t="shared" si="6"/>
        <v>0.0692842379260595</v>
      </c>
      <c r="P12" s="28">
        <f t="shared" si="7"/>
        <v>0</v>
      </c>
      <c r="Q12" s="29">
        <f t="shared" si="8"/>
        <v>0</v>
      </c>
      <c r="R12" s="30">
        <v>1320</v>
      </c>
      <c r="S12" s="30">
        <f t="shared" si="9"/>
        <v>2640</v>
      </c>
      <c r="T12" s="33" t="s">
        <v>140</v>
      </c>
      <c r="U12" s="30" t="s">
        <v>110</v>
      </c>
      <c r="V12" s="30" t="s">
        <v>111</v>
      </c>
      <c r="W12" s="30">
        <v>15810476811</v>
      </c>
      <c r="X12" s="30">
        <f>1300*1.12</f>
        <v>1456</v>
      </c>
      <c r="Y12" s="32">
        <f t="shared" si="10"/>
        <v>2912</v>
      </c>
      <c r="Z12" s="30" t="s">
        <v>141</v>
      </c>
      <c r="AA12" s="30" t="s">
        <v>135</v>
      </c>
      <c r="AB12" s="30" t="s">
        <v>136</v>
      </c>
      <c r="AC12" s="30">
        <v>13802905057</v>
      </c>
      <c r="AD12" s="30">
        <v>1180</v>
      </c>
      <c r="AE12" s="30">
        <f t="shared" si="11"/>
        <v>2360</v>
      </c>
      <c r="AF12" s="18" t="s">
        <v>138</v>
      </c>
      <c r="AG12" s="30" t="s">
        <v>114</v>
      </c>
      <c r="AH12" s="30" t="s">
        <v>115</v>
      </c>
      <c r="AI12" s="30">
        <v>13974379430</v>
      </c>
    </row>
    <row r="13" s="4" customFormat="1" ht="54" customHeight="1" spans="1:35">
      <c r="A13" s="18">
        <v>10</v>
      </c>
      <c r="B13" s="18" t="s">
        <v>142</v>
      </c>
      <c r="C13" s="18" t="s">
        <v>143</v>
      </c>
      <c r="D13" s="18" t="s">
        <v>108</v>
      </c>
      <c r="E13" s="18">
        <v>1</v>
      </c>
      <c r="F13" s="18" t="s">
        <v>27</v>
      </c>
      <c r="G13" s="16">
        <v>3760</v>
      </c>
      <c r="H13" s="18">
        <f t="shared" si="0"/>
        <v>3760</v>
      </c>
      <c r="I13" s="18" t="s">
        <v>144</v>
      </c>
      <c r="J13" s="18">
        <f t="shared" si="1"/>
        <v>1625</v>
      </c>
      <c r="K13" s="26">
        <f>ROUND(J13*2.5%,1)</f>
        <v>40.6</v>
      </c>
      <c r="L13" s="26">
        <f t="shared" si="3"/>
        <v>199.9</v>
      </c>
      <c r="M13" s="26">
        <f t="shared" si="4"/>
        <v>1865.5</v>
      </c>
      <c r="N13" s="18">
        <f t="shared" si="5"/>
        <v>1865.5</v>
      </c>
      <c r="O13" s="27">
        <f t="shared" si="6"/>
        <v>0.0217571317288168</v>
      </c>
      <c r="P13" s="28">
        <f t="shared" si="7"/>
        <v>1894.5</v>
      </c>
      <c r="Q13" s="29">
        <f t="shared" si="8"/>
        <v>0.503856382978723</v>
      </c>
      <c r="R13" s="30">
        <v>1650</v>
      </c>
      <c r="S13" s="30">
        <f t="shared" si="9"/>
        <v>1650</v>
      </c>
      <c r="T13" s="30"/>
      <c r="U13" s="30" t="s">
        <v>113</v>
      </c>
      <c r="V13" s="30" t="s">
        <v>111</v>
      </c>
      <c r="W13" s="30">
        <v>18612269984</v>
      </c>
      <c r="X13" s="30">
        <v>1600</v>
      </c>
      <c r="Y13" s="32">
        <f t="shared" si="10"/>
        <v>1600</v>
      </c>
      <c r="Z13" s="30"/>
      <c r="AA13" s="30" t="s">
        <v>145</v>
      </c>
      <c r="AB13" s="30" t="s">
        <v>146</v>
      </c>
      <c r="AC13" s="30">
        <v>17382004380</v>
      </c>
      <c r="AD13" s="30">
        <v>3780</v>
      </c>
      <c r="AE13" s="30">
        <f t="shared" si="11"/>
        <v>3780</v>
      </c>
      <c r="AF13" s="18" t="s">
        <v>143</v>
      </c>
      <c r="AG13" s="30" t="s">
        <v>114</v>
      </c>
      <c r="AH13" s="30" t="s">
        <v>115</v>
      </c>
      <c r="AI13" s="30">
        <v>13974379430</v>
      </c>
    </row>
    <row r="14" s="4" customFormat="1" ht="54" customHeight="1" spans="1:35">
      <c r="A14" s="18">
        <v>11</v>
      </c>
      <c r="B14" s="18" t="s">
        <v>147</v>
      </c>
      <c r="C14" s="18" t="s">
        <v>148</v>
      </c>
      <c r="D14" s="18" t="s">
        <v>108</v>
      </c>
      <c r="E14" s="18">
        <v>1</v>
      </c>
      <c r="F14" s="18" t="s">
        <v>14</v>
      </c>
      <c r="G14" s="16">
        <v>5160</v>
      </c>
      <c r="H14" s="18">
        <f t="shared" si="0"/>
        <v>5160</v>
      </c>
      <c r="I14" s="18" t="s">
        <v>149</v>
      </c>
      <c r="J14" s="18">
        <f t="shared" si="1"/>
        <v>3557.5</v>
      </c>
      <c r="K14" s="26">
        <f t="shared" ref="K14:K17" si="13">ROUND(J14*1%,1)</f>
        <v>35.6</v>
      </c>
      <c r="L14" s="26">
        <f t="shared" si="3"/>
        <v>431.2</v>
      </c>
      <c r="M14" s="26">
        <f t="shared" si="4"/>
        <v>4024.3</v>
      </c>
      <c r="N14" s="18">
        <f t="shared" si="5"/>
        <v>4024.3</v>
      </c>
      <c r="O14" s="27">
        <f t="shared" si="6"/>
        <v>0.25541313108214</v>
      </c>
      <c r="P14" s="28">
        <f t="shared" si="7"/>
        <v>1135.7</v>
      </c>
      <c r="Q14" s="29">
        <f t="shared" si="8"/>
        <v>0.220096899224806</v>
      </c>
      <c r="R14" s="30">
        <v>2915</v>
      </c>
      <c r="S14" s="30">
        <f t="shared" si="9"/>
        <v>2915</v>
      </c>
      <c r="T14" s="30" t="s">
        <v>150</v>
      </c>
      <c r="U14" s="30" t="s">
        <v>110</v>
      </c>
      <c r="V14" s="30" t="s">
        <v>111</v>
      </c>
      <c r="W14" s="30">
        <v>15810476811</v>
      </c>
      <c r="X14" s="32">
        <v>4200</v>
      </c>
      <c r="Y14" s="32">
        <f t="shared" si="10"/>
        <v>4200</v>
      </c>
      <c r="Z14" s="32" t="s">
        <v>151</v>
      </c>
      <c r="AA14" s="30" t="s">
        <v>113</v>
      </c>
      <c r="AB14" s="30" t="s">
        <v>111</v>
      </c>
      <c r="AC14" s="30">
        <v>18612269984</v>
      </c>
      <c r="AD14" s="30">
        <v>5180</v>
      </c>
      <c r="AE14" s="30">
        <f t="shared" si="11"/>
        <v>5180</v>
      </c>
      <c r="AF14" s="18" t="s">
        <v>148</v>
      </c>
      <c r="AG14" s="30" t="s">
        <v>114</v>
      </c>
      <c r="AH14" s="30" t="s">
        <v>115</v>
      </c>
      <c r="AI14" s="30">
        <v>13974379430</v>
      </c>
    </row>
    <row r="15" s="4" customFormat="1" ht="54" customHeight="1" spans="1:35">
      <c r="A15" s="18">
        <v>12</v>
      </c>
      <c r="B15" s="18" t="s">
        <v>152</v>
      </c>
      <c r="C15" s="18" t="s">
        <v>153</v>
      </c>
      <c r="D15" s="18" t="s">
        <v>108</v>
      </c>
      <c r="E15" s="18">
        <v>55</v>
      </c>
      <c r="F15" s="18" t="s">
        <v>23</v>
      </c>
      <c r="G15" s="16">
        <v>720</v>
      </c>
      <c r="H15" s="18">
        <f t="shared" si="0"/>
        <v>39600</v>
      </c>
      <c r="I15" s="18" t="s">
        <v>154</v>
      </c>
      <c r="J15" s="18">
        <f>ROUND(MIN(MEDIAN(R15,X15),H15+H16+H18),1)</f>
        <v>45840</v>
      </c>
      <c r="K15" s="18">
        <f t="shared" si="13"/>
        <v>458.4</v>
      </c>
      <c r="L15" s="18">
        <f t="shared" si="3"/>
        <v>5555.8</v>
      </c>
      <c r="M15" s="18">
        <f>MIN(J15+K15+L15,H15+H16+H18)</f>
        <v>45840</v>
      </c>
      <c r="N15" s="18">
        <f>ROUND(1*J15,1)</f>
        <v>45840</v>
      </c>
      <c r="O15" s="27">
        <f t="shared" si="6"/>
        <v>0.0614385326020994</v>
      </c>
      <c r="P15" s="18">
        <f>H15+H16+H18-N15</f>
        <v>0</v>
      </c>
      <c r="Q15" s="27">
        <f>P15/(H15+H16+H18)</f>
        <v>0</v>
      </c>
      <c r="R15" s="30">
        <f>1298*E15+11*E16</f>
        <v>71995</v>
      </c>
      <c r="S15" s="34">
        <f>R15</f>
        <v>71995</v>
      </c>
      <c r="T15" s="30" t="s">
        <v>155</v>
      </c>
      <c r="U15" s="30" t="s">
        <v>110</v>
      </c>
      <c r="V15" s="30" t="s">
        <v>111</v>
      </c>
      <c r="W15" s="30">
        <v>15810476811</v>
      </c>
      <c r="X15" s="35">
        <f>1200*E15</f>
        <v>66000</v>
      </c>
      <c r="Y15" s="40">
        <f>X15</f>
        <v>66000</v>
      </c>
      <c r="Z15" s="32" t="s">
        <v>156</v>
      </c>
      <c r="AA15" s="30" t="s">
        <v>113</v>
      </c>
      <c r="AB15" s="30" t="s">
        <v>111</v>
      </c>
      <c r="AC15" s="30">
        <v>18612269984</v>
      </c>
      <c r="AD15" s="30">
        <v>780</v>
      </c>
      <c r="AE15" s="30">
        <f t="shared" si="11"/>
        <v>42900</v>
      </c>
      <c r="AF15" s="16" t="s">
        <v>153</v>
      </c>
      <c r="AG15" s="30" t="s">
        <v>114</v>
      </c>
      <c r="AH15" s="30" t="s">
        <v>115</v>
      </c>
      <c r="AI15" s="30">
        <v>13974379430</v>
      </c>
    </row>
    <row r="16" s="4" customFormat="1" ht="54" customHeight="1" spans="1:35">
      <c r="A16" s="18">
        <v>13</v>
      </c>
      <c r="B16" s="18" t="s">
        <v>157</v>
      </c>
      <c r="C16" s="18" t="s">
        <v>158</v>
      </c>
      <c r="D16" s="18" t="s">
        <v>108</v>
      </c>
      <c r="E16" s="18">
        <v>55</v>
      </c>
      <c r="F16" s="18" t="s">
        <v>23</v>
      </c>
      <c r="G16" s="16">
        <v>96</v>
      </c>
      <c r="H16" s="18">
        <f t="shared" si="0"/>
        <v>5280</v>
      </c>
      <c r="I16" s="18"/>
      <c r="J16" s="18"/>
      <c r="K16" s="18"/>
      <c r="L16" s="18"/>
      <c r="M16" s="18"/>
      <c r="N16" s="18"/>
      <c r="O16" s="27"/>
      <c r="P16" s="18"/>
      <c r="Q16" s="27"/>
      <c r="R16" s="30"/>
      <c r="S16" s="36"/>
      <c r="T16" s="30" t="s">
        <v>159</v>
      </c>
      <c r="U16" s="30" t="s">
        <v>110</v>
      </c>
      <c r="V16" s="30" t="s">
        <v>111</v>
      </c>
      <c r="W16" s="30">
        <v>15810476811</v>
      </c>
      <c r="X16" s="35"/>
      <c r="Y16" s="41"/>
      <c r="Z16" s="30" t="s">
        <v>160</v>
      </c>
      <c r="AA16" s="30" t="s">
        <v>113</v>
      </c>
      <c r="AB16" s="30" t="s">
        <v>111</v>
      </c>
      <c r="AC16" s="30">
        <v>18612269984</v>
      </c>
      <c r="AD16" s="30">
        <v>100</v>
      </c>
      <c r="AE16" s="30">
        <f t="shared" si="11"/>
        <v>5500</v>
      </c>
      <c r="AF16" s="30" t="s">
        <v>158</v>
      </c>
      <c r="AG16" s="30" t="s">
        <v>114</v>
      </c>
      <c r="AH16" s="30" t="s">
        <v>115</v>
      </c>
      <c r="AI16" s="30">
        <v>13974379430</v>
      </c>
    </row>
    <row r="17" s="4" customFormat="1" ht="54" customHeight="1" spans="1:35">
      <c r="A17" s="18">
        <v>14</v>
      </c>
      <c r="B17" s="18" t="s">
        <v>161</v>
      </c>
      <c r="C17" s="18" t="s">
        <v>162</v>
      </c>
      <c r="D17" s="18" t="s">
        <v>108</v>
      </c>
      <c r="E17" s="18">
        <v>1</v>
      </c>
      <c r="F17" s="18" t="s">
        <v>14</v>
      </c>
      <c r="G17" s="16">
        <v>1100</v>
      </c>
      <c r="H17" s="18">
        <f t="shared" si="0"/>
        <v>1100</v>
      </c>
      <c r="I17" s="18" t="s">
        <v>163</v>
      </c>
      <c r="J17" s="18">
        <f>ROUND(MIN(MEDIAN(R17,X17),G17),1)</f>
        <v>1100</v>
      </c>
      <c r="K17" s="26">
        <f t="shared" si="13"/>
        <v>11</v>
      </c>
      <c r="L17" s="26">
        <f>ROUND((J17+K17)*12%,1)</f>
        <v>133.3</v>
      </c>
      <c r="M17" s="26">
        <f>MIN(J17+K17+L17,G17)</f>
        <v>1100</v>
      </c>
      <c r="N17" s="18">
        <f>ROUND(E17*M17,1)</f>
        <v>1100</v>
      </c>
      <c r="O17" s="27">
        <f>STDEV(R17,X17)/AVERAGE(R17,X17)</f>
        <v>0.209057657046458</v>
      </c>
      <c r="P17" s="28">
        <f>H17-N17</f>
        <v>0</v>
      </c>
      <c r="Q17" s="29">
        <f>P17/H17</f>
        <v>0</v>
      </c>
      <c r="R17" s="30">
        <v>1320</v>
      </c>
      <c r="S17" s="30">
        <f>E17*R17</f>
        <v>1320</v>
      </c>
      <c r="T17" s="30" t="s">
        <v>164</v>
      </c>
      <c r="U17" s="30" t="s">
        <v>110</v>
      </c>
      <c r="V17" s="30" t="s">
        <v>111</v>
      </c>
      <c r="W17" s="30">
        <v>15810476811</v>
      </c>
      <c r="X17" s="30">
        <v>980</v>
      </c>
      <c r="Y17" s="32">
        <f>E17*X17</f>
        <v>980</v>
      </c>
      <c r="Z17" s="30" t="s">
        <v>165</v>
      </c>
      <c r="AA17" s="30" t="s">
        <v>166</v>
      </c>
      <c r="AB17" s="30" t="s">
        <v>167</v>
      </c>
      <c r="AC17" s="30">
        <v>13714293676</v>
      </c>
      <c r="AD17" s="30">
        <v>1100</v>
      </c>
      <c r="AE17" s="30">
        <f t="shared" si="11"/>
        <v>1100</v>
      </c>
      <c r="AF17" s="30" t="s">
        <v>162</v>
      </c>
      <c r="AG17" s="30" t="s">
        <v>114</v>
      </c>
      <c r="AH17" s="30" t="s">
        <v>115</v>
      </c>
      <c r="AI17" s="30">
        <v>13974379430</v>
      </c>
    </row>
    <row r="18" s="4" customFormat="1" ht="54" customHeight="1" spans="1:35">
      <c r="A18" s="18">
        <v>15</v>
      </c>
      <c r="B18" s="18" t="s">
        <v>168</v>
      </c>
      <c r="C18" s="18" t="s">
        <v>169</v>
      </c>
      <c r="D18" s="18" t="s">
        <v>108</v>
      </c>
      <c r="E18" s="18">
        <v>1</v>
      </c>
      <c r="F18" s="18" t="s">
        <v>23</v>
      </c>
      <c r="G18" s="16">
        <v>960</v>
      </c>
      <c r="H18" s="18">
        <f t="shared" si="0"/>
        <v>960</v>
      </c>
      <c r="I18" s="18"/>
      <c r="J18" s="18" t="s">
        <v>170</v>
      </c>
      <c r="K18" s="18"/>
      <c r="L18" s="18"/>
      <c r="M18" s="18"/>
      <c r="N18" s="18"/>
      <c r="O18" s="27"/>
      <c r="P18" s="28"/>
      <c r="Q18" s="29"/>
      <c r="R18" s="30">
        <v>0</v>
      </c>
      <c r="S18" s="30">
        <f>E18*R18</f>
        <v>0</v>
      </c>
      <c r="T18" s="30" t="s">
        <v>171</v>
      </c>
      <c r="U18" s="30" t="s">
        <v>110</v>
      </c>
      <c r="V18" s="30" t="s">
        <v>111</v>
      </c>
      <c r="W18" s="30">
        <v>15810476811</v>
      </c>
      <c r="X18" s="30">
        <v>0</v>
      </c>
      <c r="Y18" s="32">
        <f>E18*X18</f>
        <v>0</v>
      </c>
      <c r="Z18" s="30" t="s">
        <v>171</v>
      </c>
      <c r="AA18" s="30" t="s">
        <v>113</v>
      </c>
      <c r="AB18" s="30" t="s">
        <v>111</v>
      </c>
      <c r="AC18" s="30">
        <v>18612269984</v>
      </c>
      <c r="AD18" s="30">
        <v>1000</v>
      </c>
      <c r="AE18" s="30">
        <f t="shared" si="11"/>
        <v>1000</v>
      </c>
      <c r="AF18" s="30" t="s">
        <v>169</v>
      </c>
      <c r="AG18" s="30" t="s">
        <v>114</v>
      </c>
      <c r="AH18" s="30" t="s">
        <v>115</v>
      </c>
      <c r="AI18" s="30">
        <v>13974379430</v>
      </c>
    </row>
    <row r="19" s="4" customFormat="1" ht="31" customHeight="1" spans="1:35">
      <c r="A19" s="18"/>
      <c r="B19" s="18"/>
      <c r="C19" s="18"/>
      <c r="D19" s="18"/>
      <c r="E19" s="18"/>
      <c r="F19" s="18"/>
      <c r="G19" s="16"/>
      <c r="H19" s="18">
        <f>SUM(H4:H18)</f>
        <v>111024</v>
      </c>
      <c r="I19" s="18"/>
      <c r="J19" s="18"/>
      <c r="K19" s="18"/>
      <c r="L19" s="18"/>
      <c r="M19" s="18"/>
      <c r="N19" s="18"/>
      <c r="O19" s="27"/>
      <c r="P19" s="28"/>
      <c r="Q19" s="29"/>
      <c r="R19" s="30"/>
      <c r="S19" s="18">
        <f>SUM(S4:S18)</f>
        <v>118066.5</v>
      </c>
      <c r="T19" s="30"/>
      <c r="U19" s="30"/>
      <c r="V19" s="30"/>
      <c r="W19" s="30"/>
      <c r="X19" s="30"/>
      <c r="Y19" s="18">
        <f>SUM(Y4:Y18)</f>
        <v>109229</v>
      </c>
      <c r="Z19" s="30"/>
      <c r="AA19" s="30"/>
      <c r="AB19" s="30"/>
      <c r="AC19" s="30"/>
      <c r="AD19" s="30"/>
      <c r="AE19" s="18">
        <f>SUM(AE4:AE18)</f>
        <v>115600</v>
      </c>
      <c r="AF19" s="30"/>
      <c r="AG19" s="30"/>
      <c r="AH19" s="30"/>
      <c r="AI19" s="30"/>
    </row>
    <row r="20" s="4" customFormat="1" ht="54" hidden="1" customHeight="1" spans="1:35">
      <c r="A20" s="18">
        <v>16</v>
      </c>
      <c r="B20" s="18" t="s">
        <v>172</v>
      </c>
      <c r="C20" s="18"/>
      <c r="D20" s="18" t="s">
        <v>108</v>
      </c>
      <c r="E20" s="18">
        <v>1</v>
      </c>
      <c r="F20" s="18" t="s">
        <v>173</v>
      </c>
      <c r="G20" s="16">
        <v>5770</v>
      </c>
      <c r="H20" s="18">
        <f t="shared" ref="H20:H25" si="14">E20*G20</f>
        <v>5770</v>
      </c>
      <c r="I20" s="18" t="s">
        <v>174</v>
      </c>
      <c r="J20" s="18"/>
      <c r="K20" s="18"/>
      <c r="L20" s="18"/>
      <c r="M20" s="18"/>
      <c r="N20" s="18">
        <f t="shared" ref="N20:N23" si="15">H20</f>
        <v>5770</v>
      </c>
      <c r="O20" s="27"/>
      <c r="P20" s="28"/>
      <c r="Q20" s="29"/>
      <c r="R20" s="30" t="s">
        <v>175</v>
      </c>
      <c r="S20" s="30"/>
      <c r="T20" s="30"/>
      <c r="U20" s="30"/>
      <c r="V20" s="30"/>
      <c r="W20" s="30"/>
      <c r="X20" s="30"/>
      <c r="Y20" s="30"/>
      <c r="Z20" s="30"/>
      <c r="AA20" s="30"/>
      <c r="AB20" s="30"/>
      <c r="AC20" s="30"/>
      <c r="AD20" s="30"/>
      <c r="AE20" s="30"/>
      <c r="AF20" s="30"/>
      <c r="AG20" s="30"/>
      <c r="AH20" s="30"/>
      <c r="AI20" s="30"/>
    </row>
    <row r="21" s="4" customFormat="1" ht="54" hidden="1" customHeight="1" spans="1:35">
      <c r="A21" s="18">
        <v>17</v>
      </c>
      <c r="B21" s="18" t="s">
        <v>176</v>
      </c>
      <c r="C21" s="18"/>
      <c r="D21" s="18" t="s">
        <v>108</v>
      </c>
      <c r="E21" s="18">
        <v>1</v>
      </c>
      <c r="F21" s="18" t="s">
        <v>173</v>
      </c>
      <c r="G21" s="16">
        <v>11000</v>
      </c>
      <c r="H21" s="18">
        <f t="shared" si="14"/>
        <v>11000</v>
      </c>
      <c r="I21" s="18"/>
      <c r="J21" s="18"/>
      <c r="K21" s="18"/>
      <c r="L21" s="18"/>
      <c r="M21" s="18"/>
      <c r="N21" s="18">
        <f t="shared" si="15"/>
        <v>11000</v>
      </c>
      <c r="O21" s="27"/>
      <c r="P21" s="28"/>
      <c r="Q21" s="29"/>
      <c r="R21" s="30"/>
      <c r="S21" s="30"/>
      <c r="T21" s="30"/>
      <c r="U21" s="30"/>
      <c r="V21" s="30"/>
      <c r="W21" s="30"/>
      <c r="X21" s="30"/>
      <c r="Y21" s="30"/>
      <c r="Z21" s="30"/>
      <c r="AA21" s="30"/>
      <c r="AB21" s="30"/>
      <c r="AC21" s="30"/>
      <c r="AD21" s="30"/>
      <c r="AE21" s="30"/>
      <c r="AF21" s="30"/>
      <c r="AG21" s="30"/>
      <c r="AH21" s="43"/>
      <c r="AI21" s="43"/>
    </row>
    <row r="22" s="4" customFormat="1" ht="75" hidden="1" customHeight="1" spans="1:35">
      <c r="A22" s="18">
        <v>18</v>
      </c>
      <c r="B22" s="18" t="s">
        <v>177</v>
      </c>
      <c r="C22" s="18"/>
      <c r="D22" s="18" t="s">
        <v>108</v>
      </c>
      <c r="E22" s="18">
        <v>55</v>
      </c>
      <c r="F22" s="18" t="s">
        <v>14</v>
      </c>
      <c r="G22" s="16">
        <v>3980</v>
      </c>
      <c r="H22" s="18">
        <f t="shared" si="14"/>
        <v>218900</v>
      </c>
      <c r="I22" s="18" t="s">
        <v>178</v>
      </c>
      <c r="J22" s="18">
        <f>ROUND(MIN(MEDIAN(R22,X22,AD22),G22),1)</f>
        <v>3742</v>
      </c>
      <c r="K22" s="26">
        <f>ROUND(J22*1%,1)</f>
        <v>37.4</v>
      </c>
      <c r="L22" s="26">
        <f>ROUND((J22+K22)*12%,1)</f>
        <v>453.5</v>
      </c>
      <c r="M22" s="26">
        <f>MIN(J22+K22+L22,G22)</f>
        <v>3980</v>
      </c>
      <c r="N22" s="18">
        <f>ROUND(E22*M22,1)</f>
        <v>218900</v>
      </c>
      <c r="O22" s="27">
        <f>STDEV(R22,X22,AD22)/AVERAGE(R22,X22,AD22)</f>
        <v>0.0411539657499389</v>
      </c>
      <c r="P22" s="28">
        <f>H22-N22</f>
        <v>0</v>
      </c>
      <c r="Q22" s="29">
        <f>P22/H22</f>
        <v>0</v>
      </c>
      <c r="R22" s="37">
        <v>3742</v>
      </c>
      <c r="S22" s="37"/>
      <c r="T22" s="37" t="s">
        <v>179</v>
      </c>
      <c r="U22" s="30" t="s">
        <v>180</v>
      </c>
      <c r="V22" s="30" t="s">
        <v>181</v>
      </c>
      <c r="W22" s="30">
        <v>18531636329</v>
      </c>
      <c r="X22" s="30">
        <v>3980</v>
      </c>
      <c r="Y22" s="30"/>
      <c r="Z22" s="30" t="s">
        <v>179</v>
      </c>
      <c r="AA22" s="30" t="s">
        <v>114</v>
      </c>
      <c r="AB22" s="42" t="s">
        <v>115</v>
      </c>
      <c r="AC22" s="42">
        <v>13974379430</v>
      </c>
      <c r="AD22" s="38">
        <v>3685</v>
      </c>
      <c r="AE22" s="38"/>
      <c r="AF22" s="30" t="s">
        <v>182</v>
      </c>
      <c r="AG22" s="30" t="s">
        <v>110</v>
      </c>
      <c r="AH22" s="30" t="s">
        <v>111</v>
      </c>
      <c r="AI22" s="30">
        <v>15810476811</v>
      </c>
    </row>
    <row r="23" s="2" customFormat="1" ht="54" hidden="1" customHeight="1" spans="1:35">
      <c r="A23" s="16">
        <v>19</v>
      </c>
      <c r="B23" s="16" t="s">
        <v>183</v>
      </c>
      <c r="C23" s="16"/>
      <c r="D23" s="16" t="s">
        <v>108</v>
      </c>
      <c r="E23" s="16">
        <v>1</v>
      </c>
      <c r="F23" s="16" t="s">
        <v>23</v>
      </c>
      <c r="G23" s="16">
        <v>5500</v>
      </c>
      <c r="H23" s="16">
        <f t="shared" si="14"/>
        <v>5500</v>
      </c>
      <c r="I23" s="16"/>
      <c r="J23" s="16"/>
      <c r="K23" s="16"/>
      <c r="L23" s="16"/>
      <c r="M23" s="16"/>
      <c r="N23" s="16">
        <f t="shared" si="15"/>
        <v>5500</v>
      </c>
      <c r="O23" s="29"/>
      <c r="P23" s="28"/>
      <c r="Q23" s="29"/>
      <c r="R23" s="30" t="s">
        <v>184</v>
      </c>
      <c r="S23" s="30"/>
      <c r="T23" s="30"/>
      <c r="U23" s="30"/>
      <c r="V23" s="30"/>
      <c r="W23" s="30"/>
      <c r="X23" s="30"/>
      <c r="Y23" s="30"/>
      <c r="Z23" s="30"/>
      <c r="AA23" s="30"/>
      <c r="AB23" s="30"/>
      <c r="AC23" s="30"/>
      <c r="AD23" s="30"/>
      <c r="AE23" s="30"/>
      <c r="AF23" s="30"/>
      <c r="AG23" s="30"/>
      <c r="AH23" s="30"/>
      <c r="AI23" s="30"/>
    </row>
    <row r="24" s="4" customFormat="1" ht="54" hidden="1" customHeight="1" spans="1:35">
      <c r="A24" s="18">
        <v>20</v>
      </c>
      <c r="B24" s="18" t="s">
        <v>185</v>
      </c>
      <c r="C24" s="18"/>
      <c r="D24" s="18" t="s">
        <v>108</v>
      </c>
      <c r="E24" s="18">
        <v>1</v>
      </c>
      <c r="F24" s="18" t="s">
        <v>23</v>
      </c>
      <c r="G24" s="16">
        <v>38000</v>
      </c>
      <c r="H24" s="18">
        <f t="shared" si="14"/>
        <v>38000</v>
      </c>
      <c r="I24" s="18"/>
      <c r="J24" s="18">
        <f>ROUND(MIN(MEDIAN(R24,X24,AD24),G24),1)</f>
        <v>35000</v>
      </c>
      <c r="K24" s="26">
        <f>ROUND(J24*1%,1)</f>
        <v>350</v>
      </c>
      <c r="L24" s="26">
        <f>ROUND((J24+K24)*12%,1)</f>
        <v>4242</v>
      </c>
      <c r="M24" s="26">
        <f>MIN(J24+K24+L24,G24)</f>
        <v>38000</v>
      </c>
      <c r="N24" s="18">
        <f>ROUND(E24*M24,1)</f>
        <v>38000</v>
      </c>
      <c r="O24" s="27">
        <f>STDEV(R24,X24,AD24)/AVERAGE(R24,X24,AD24)</f>
        <v>0.202686796630401</v>
      </c>
      <c r="P24" s="28">
        <f>H24+H25-N24</f>
        <v>12310</v>
      </c>
      <c r="Q24" s="29">
        <f>P24/(H24+H25)</f>
        <v>0.244682965613198</v>
      </c>
      <c r="R24" s="38">
        <v>35000</v>
      </c>
      <c r="S24" s="38"/>
      <c r="T24" s="30" t="s">
        <v>186</v>
      </c>
      <c r="U24" s="30" t="s">
        <v>187</v>
      </c>
      <c r="V24" s="30" t="s">
        <v>188</v>
      </c>
      <c r="W24" s="30">
        <v>13911522598</v>
      </c>
      <c r="X24" s="37">
        <v>24000</v>
      </c>
      <c r="Y24" s="37"/>
      <c r="Z24" s="37" t="s">
        <v>189</v>
      </c>
      <c r="AA24" s="30" t="s">
        <v>190</v>
      </c>
      <c r="AB24" s="30" t="s">
        <v>191</v>
      </c>
      <c r="AC24" s="30">
        <v>18565797867</v>
      </c>
      <c r="AD24" s="30">
        <v>35000</v>
      </c>
      <c r="AE24" s="30"/>
      <c r="AF24" s="30" t="s">
        <v>192</v>
      </c>
      <c r="AG24" s="30" t="s">
        <v>193</v>
      </c>
      <c r="AH24" s="42" t="s">
        <v>194</v>
      </c>
      <c r="AI24" s="42">
        <v>18835150401</v>
      </c>
    </row>
    <row r="25" s="4" customFormat="1" hidden="1" customHeight="1" spans="1:35">
      <c r="A25" s="18">
        <v>21</v>
      </c>
      <c r="B25" s="18" t="s">
        <v>195</v>
      </c>
      <c r="C25" s="18"/>
      <c r="D25" s="18" t="s">
        <v>108</v>
      </c>
      <c r="E25" s="18">
        <v>1</v>
      </c>
      <c r="F25" s="18"/>
      <c r="G25" s="16">
        <v>12310</v>
      </c>
      <c r="H25" s="18">
        <f t="shared" si="14"/>
        <v>12310</v>
      </c>
      <c r="I25" s="18" t="s">
        <v>196</v>
      </c>
      <c r="J25" s="18" t="s">
        <v>197</v>
      </c>
      <c r="K25" s="30"/>
      <c r="L25" s="30"/>
      <c r="M25" s="30"/>
      <c r="N25" s="18"/>
      <c r="O25" s="27"/>
      <c r="P25" s="30"/>
      <c r="Q25" s="29"/>
      <c r="R25" s="30" t="s">
        <v>198</v>
      </c>
      <c r="S25" s="30"/>
      <c r="T25" s="30"/>
      <c r="U25" s="30"/>
      <c r="V25" s="30"/>
      <c r="W25" s="30"/>
      <c r="X25" s="30"/>
      <c r="Y25" s="30"/>
      <c r="Z25" s="30"/>
      <c r="AA25" s="30"/>
      <c r="AB25" s="30"/>
      <c r="AC25" s="30"/>
      <c r="AD25" s="30"/>
      <c r="AE25" s="30"/>
      <c r="AF25" s="30"/>
      <c r="AG25" s="30"/>
      <c r="AH25" s="30"/>
      <c r="AI25" s="18"/>
    </row>
    <row r="26" s="4" customFormat="1" ht="30" hidden="1" customHeight="1" spans="1:35">
      <c r="A26" s="18"/>
      <c r="B26" s="18" t="s">
        <v>5</v>
      </c>
      <c r="C26" s="18"/>
      <c r="D26" s="18"/>
      <c r="E26" s="18"/>
      <c r="F26" s="18"/>
      <c r="G26" s="16"/>
      <c r="H26" s="18">
        <f>SUM(H4:H25)</f>
        <v>513528</v>
      </c>
      <c r="I26" s="18"/>
      <c r="J26" s="30"/>
      <c r="K26" s="30"/>
      <c r="L26" s="30"/>
      <c r="M26" s="30"/>
      <c r="N26" s="18">
        <f>SUM(N4:N25)</f>
        <v>373089</v>
      </c>
      <c r="O26" s="27"/>
      <c r="P26" s="28">
        <f>H26-N26</f>
        <v>140439</v>
      </c>
      <c r="Q26" s="29">
        <f>P26/H26</f>
        <v>0.273478758704491</v>
      </c>
      <c r="R26" s="30"/>
      <c r="S26" s="30"/>
      <c r="T26" s="30"/>
      <c r="U26" s="30"/>
      <c r="V26" s="30"/>
      <c r="W26" s="30"/>
      <c r="X26" s="30"/>
      <c r="Y26" s="30"/>
      <c r="Z26" s="30"/>
      <c r="AA26" s="30"/>
      <c r="AB26" s="30"/>
      <c r="AC26" s="30"/>
      <c r="AD26" s="30"/>
      <c r="AE26" s="30"/>
      <c r="AF26" s="30"/>
      <c r="AG26" s="30"/>
      <c r="AH26" s="18"/>
      <c r="AI26" s="18"/>
    </row>
    <row r="27" s="5" customFormat="1" ht="112.5" customHeight="1" spans="1:35">
      <c r="A27" s="19" t="s">
        <v>199</v>
      </c>
      <c r="B27" s="19"/>
      <c r="C27" s="19"/>
      <c r="D27" s="19"/>
      <c r="E27" s="19"/>
      <c r="F27" s="19"/>
      <c r="G27" s="19"/>
      <c r="H27" s="19"/>
      <c r="I27" s="19"/>
      <c r="J27" s="19"/>
      <c r="K27" s="19"/>
      <c r="L27" s="19"/>
      <c r="M27" s="19"/>
      <c r="N27" s="19"/>
      <c r="O27" s="31"/>
      <c r="P27" s="19"/>
      <c r="Q27" s="31"/>
      <c r="R27" s="19"/>
      <c r="S27" s="19"/>
      <c r="T27" s="19"/>
      <c r="U27" s="19"/>
      <c r="V27" s="19"/>
      <c r="W27" s="19"/>
      <c r="X27" s="19"/>
      <c r="Y27" s="19"/>
      <c r="Z27" s="19"/>
      <c r="AA27" s="19"/>
      <c r="AB27" s="19"/>
      <c r="AC27" s="19"/>
      <c r="AD27" s="19"/>
      <c r="AE27" s="19"/>
      <c r="AF27" s="19"/>
      <c r="AG27" s="19"/>
      <c r="AH27" s="19"/>
      <c r="AI27" s="19"/>
    </row>
  </sheetData>
  <sheetProtection formatCells="0" insertHyperlinks="0" autoFilter="0"/>
  <autoFilter ref="A3:AI28">
    <extLst/>
  </autoFilter>
  <mergeCells count="20">
    <mergeCell ref="A1:AI1"/>
    <mergeCell ref="A2:I2"/>
    <mergeCell ref="J2:Q2"/>
    <mergeCell ref="R2:AI2"/>
    <mergeCell ref="R20:AI20"/>
    <mergeCell ref="R23:AI23"/>
    <mergeCell ref="R25:AG25"/>
    <mergeCell ref="A27:AI27"/>
    <mergeCell ref="J15:J16"/>
    <mergeCell ref="K15:K16"/>
    <mergeCell ref="L15:L16"/>
    <mergeCell ref="M15:M16"/>
    <mergeCell ref="N15:N16"/>
    <mergeCell ref="O15:O16"/>
    <mergeCell ref="P15:P16"/>
    <mergeCell ref="Q15:Q16"/>
    <mergeCell ref="R15:R16"/>
    <mergeCell ref="S15:S16"/>
    <mergeCell ref="X15:X16"/>
    <mergeCell ref="Y15:Y16"/>
  </mergeCells>
  <printOptions horizontalCentered="1"/>
  <pageMargins left="0.751388888888889" right="0.751388888888889" top="1" bottom="1" header="0.511805555555556" footer="0.511805555555556"/>
  <pageSetup paperSize="8" scale="6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合计</vt:lpstr>
      <vt:lpstr>数码钢琴实训室建设项目-预算审核</vt:lpstr>
      <vt:lpstr>询价对比表格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稻草</cp:lastModifiedBy>
  <dcterms:created xsi:type="dcterms:W3CDTF">2023-08-07T03:16:00Z</dcterms:created>
  <dcterms:modified xsi:type="dcterms:W3CDTF">2023-12-08T07:39:06Z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E13D50D4ADCF4035BC5139DBB51128E6_13</vt:lpwstr>
  </property>
  <property fmtid="{D5CDD505-2E9C-101B-9397-08002B2CF9AE}" pid="3" name="KSOProductBuildVer">
    <vt:lpwstr>2052-12.1.0.15712</vt:lpwstr>
  </property>
</Properties>
</file>