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activeTab="2"/>
  </bookViews>
  <sheets>
    <sheet name="一稿（全） " sheetId="9" r:id="rId1"/>
    <sheet name="物业（一包）" sheetId="24" r:id="rId2"/>
    <sheet name="物业（二包）" sheetId="25" r:id="rId3"/>
    <sheet name="物业（三包）" sheetId="26" r:id="rId4"/>
    <sheet name="物业（四包）" sheetId="28" r:id="rId5"/>
  </sheets>
  <definedNames>
    <definedName name="_xlnm._FilterDatabase" localSheetId="0" hidden="1">'一稿（全） '!$A$6:$AR$22</definedName>
    <definedName name="_xlnm._FilterDatabase" localSheetId="1" hidden="1">'物业（一包）'!$A$6:$AR$9</definedName>
    <definedName name="_xlnm._FilterDatabase" localSheetId="2" hidden="1">'物业（二包）'!$A$6:$AN$12</definedName>
    <definedName name="_xlnm._FilterDatabase" localSheetId="3" hidden="1">'物业（三包）'!$A$6:$AN$11</definedName>
    <definedName name="_xlnm._FilterDatabase" localSheetId="4" hidden="1">'物业（四包）'!$A$6:$AN$11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<sst xmlns="http://schemas.openxmlformats.org/spreadsheetml/2006/main" count="392" uniqueCount="91">
  <si>
    <t>附件2</t>
  </si>
  <si>
    <t>2025年度自治州本级党政机关集中办公区向市场购买物业服务预算统计表</t>
  </si>
  <si>
    <t>单位：克州机关事务管理局</t>
  </si>
  <si>
    <t>签字：</t>
  </si>
  <si>
    <t>时间：2025.5.18</t>
  </si>
  <si>
    <t>序号</t>
  </si>
  <si>
    <t>集中办公区名称</t>
  </si>
  <si>
    <t>片区编号</t>
  </si>
  <si>
    <t>院内单位</t>
  </si>
  <si>
    <t>牵头单位</t>
  </si>
  <si>
    <t>用地面积
（㎡）</t>
  </si>
  <si>
    <t>建筑占地面积
（㎡）</t>
  </si>
  <si>
    <t>建筑面积
（㎡）</t>
  </si>
  <si>
    <t>地下停车场面积（㎡）</t>
  </si>
  <si>
    <t>室内保洁区域面积
（㎡）</t>
  </si>
  <si>
    <t>绿化面积
（㎡）</t>
  </si>
  <si>
    <t>一、公共秩序维护及安全保卫服务</t>
  </si>
  <si>
    <t>二、保洁服务</t>
  </si>
  <si>
    <t>三、绿化养护服务</t>
  </si>
  <si>
    <t>四、给排水设备运行维护</t>
  </si>
  <si>
    <t>五、公用设施设备维护服务</t>
  </si>
  <si>
    <t>六、会议服务（此服务仅限州视频会议中心）</t>
  </si>
  <si>
    <t>经费合计(元/年）</t>
  </si>
  <si>
    <t>备注</t>
  </si>
  <si>
    <t>1.电梯维保检测服务</t>
  </si>
  <si>
    <t>2.中央空调系统运行维护</t>
  </si>
  <si>
    <t>3.备用电源系统维护</t>
  </si>
  <si>
    <t>4.消防维保检测服务</t>
  </si>
  <si>
    <t>5.供电设备监控维护</t>
  </si>
  <si>
    <t>计划人数</t>
  </si>
  <si>
    <t>标准上限(元/月)</t>
  </si>
  <si>
    <t>预算费用(元/年)</t>
  </si>
  <si>
    <t>室内计划人数</t>
  </si>
  <si>
    <t>室外保洁区域面积
（㎡）</t>
  </si>
  <si>
    <t>室外计划人数</t>
  </si>
  <si>
    <t>计划总人数</t>
  </si>
  <si>
    <t>电梯部数</t>
  </si>
  <si>
    <t>消防值班人数</t>
  </si>
  <si>
    <t>消防值班标准上限(元/月)</t>
  </si>
  <si>
    <t>消防值班预算费用(元/年)</t>
  </si>
  <si>
    <t>维保标准上限(元/㎡/年)</t>
  </si>
  <si>
    <t>维保预算费用(元/年)</t>
  </si>
  <si>
    <t>州机关大院</t>
  </si>
  <si>
    <t>党政办公楼、州委组织部、州纪委监委、州政法委、机要保密局、机关事务管理局、机关工委等</t>
  </si>
  <si>
    <t>克州机关事务管理局</t>
  </si>
  <si>
    <t>行政服务大厅大院</t>
  </si>
  <si>
    <t>行政服务中心、州人大、州政协、信访局、工商联、州数字化局、州社会化工作部、文联、州统战部等</t>
  </si>
  <si>
    <t>克州生态环境局大院</t>
  </si>
  <si>
    <t>克州城建局、生态环境局、应急管理局、生态环境监测站、州政府外事办、工信局等</t>
  </si>
  <si>
    <t>克州生态环境局</t>
  </si>
  <si>
    <t>克州民政局大院</t>
  </si>
  <si>
    <t>州民政局、妇联、社科联、州团委等</t>
  </si>
  <si>
    <t>克州民政局</t>
  </si>
  <si>
    <t>克州农业综合大院</t>
  </si>
  <si>
    <t>农业农村局（农产品质量安全检验检测中心、农业技术推广中心、农业农村机械化发展中心、种子站）、乡村振兴局、畜牧兽医局（动物卫生监督所、动物疾控中心、改良站）、农业综合行政执法队、林草局（林业工作管理站、草原工作站、草原监理所、湿地保护管理站）等</t>
  </si>
  <si>
    <t>农业农村局</t>
  </si>
  <si>
    <t>克州人社局大院</t>
  </si>
  <si>
    <t>克州人社局、社保局、医保局等</t>
  </si>
  <si>
    <t>克州人社局</t>
  </si>
  <si>
    <t>克州网信办大院</t>
  </si>
  <si>
    <t>克州网信办、史志办、党办信息中心、克州应急保障中心等</t>
  </si>
  <si>
    <t>克州网信办</t>
  </si>
  <si>
    <t>克州发改委大院</t>
  </si>
  <si>
    <t>发改委、商务局、贸促会、统计局、国家统计局克孜勒苏调查队等</t>
  </si>
  <si>
    <t>州发改委</t>
  </si>
  <si>
    <t>克州水利局大院</t>
  </si>
  <si>
    <r>
      <rPr>
        <sz val="11"/>
        <color theme="1"/>
        <rFont val="宋体"/>
        <charset val="134"/>
        <scheme val="minor"/>
      </rPr>
      <t>科技局、</t>
    </r>
    <r>
      <rPr>
        <sz val="11"/>
        <color rgb="FFFF0000"/>
        <rFont val="宋体"/>
        <charset val="134"/>
        <scheme val="minor"/>
      </rPr>
      <t>州退役军人管理局、</t>
    </r>
    <r>
      <rPr>
        <sz val="11"/>
        <color theme="1"/>
        <rFont val="宋体"/>
        <charset val="134"/>
        <scheme val="minor"/>
      </rPr>
      <t>水利局（水资源管理中心、水管处）、水投、邮政管理局、电力公司、科协等</t>
    </r>
  </si>
  <si>
    <t>克州水利局</t>
  </si>
  <si>
    <t>克州卫健委大院</t>
  </si>
  <si>
    <t>克州卫健委、疾控中心、克州残联、克州民宗委、审计局、红十字会、食品药品管理局等</t>
  </si>
  <si>
    <t>克州卫健委</t>
  </si>
  <si>
    <t>克州自然资源局大院</t>
  </si>
  <si>
    <t>自然资源局、州司法局、州财政局、外办、国投等</t>
  </si>
  <si>
    <t>克州自然资源局</t>
  </si>
  <si>
    <t>克州融媒体中心大院</t>
  </si>
  <si>
    <t>克州融媒体中心、克语译制中心等</t>
  </si>
  <si>
    <t>克州融媒体中心</t>
  </si>
  <si>
    <t>克州妇幼保健院大院</t>
  </si>
  <si>
    <t>克州妇幼保健院等</t>
  </si>
  <si>
    <t>克州妇幼保健院</t>
  </si>
  <si>
    <t>克州市场监督管理局大院</t>
  </si>
  <si>
    <t>克州市场监督管理局、克孜勒苏出版社等</t>
  </si>
  <si>
    <t>市场监督管理局</t>
  </si>
  <si>
    <t>克州教育局大院</t>
  </si>
  <si>
    <t>克州开放大学、教师培训中心、克州教育局等</t>
  </si>
  <si>
    <t>克州教育局</t>
  </si>
  <si>
    <t>总计</t>
  </si>
  <si>
    <t>2025年度自治州本级党政机关集中办公区向市场购买物业服务预算统计表（一包）</t>
  </si>
  <si>
    <t>2025年度自治州本级党政机关集中办公区向市场购买物业服务预算统计表（二包）</t>
  </si>
  <si>
    <t>2025年度自治州本级党政机关集中办公区向市场购买物业服务预算统计表（三包）</t>
  </si>
  <si>
    <t>2025年度自治州本级党政机关集中办公区向市场购买物业服务预算统计表（四包）</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</si>
</sst>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00_ "/>
  </numFmts>
  <fonts count="27">
    <font>
      <sz val="11"/>
      <color theme="1"/>
      <name val="宋体"/>
      <charset val="134"/>
      <scheme val="minor"/>
    </font>
    <font>
      <b/>
      <sz val="11"/>
      <color theme="1"/>
      <name val="宋体"/>
      <charset val="134"/>
      <scheme val="minor"/>
    </font>
    <font>
      <sz val="24"/>
      <color theme="1"/>
      <name val="方正小标宋简体"/>
      <charset val="134"/>
    </font>
    <font>
      <b/>
      <sz val="11"/>
      <color theme="1"/>
      <name val="宋体"/>
      <charset val="134"/>
    </font>
    <font>
      <sz val="11"/>
      <name val="宋体"/>
      <charset val="134"/>
      <scheme val="minor"/>
    </font>
    <font>
      <sz val="20"/>
      <color theme="1"/>
      <name val="方正小标宋简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5" applyNumberFormat="0" applyFill="0" applyAlignment="0" applyProtection="0">
      <alignment vertical="center"/>
    </xf>
    <xf numFmtId="0" fontId="13" fillId="0" borderId="15" applyNumberFormat="0" applyFill="0" applyAlignment="0" applyProtection="0">
      <alignment vertical="center"/>
    </xf>
    <xf numFmtId="0" fontId="14" fillId="0" borderId="16" applyNumberFormat="0" applyFill="0" applyAlignment="0" applyProtection="0">
      <alignment vertical="center"/>
    </xf>
    <xf numFmtId="0" fontId="14" fillId="0" borderId="0" applyNumberFormat="0" applyFill="0" applyBorder="0" applyAlignment="0" applyProtection="0">
      <alignment vertical="center"/>
    </xf>
    <xf numFmtId="0" fontId="15" fillId="3" borderId="17" applyNumberFormat="0" applyAlignment="0" applyProtection="0">
      <alignment vertical="center"/>
    </xf>
    <xf numFmtId="0" fontId="16" fillId="4" borderId="18" applyNumberFormat="0" applyAlignment="0" applyProtection="0">
      <alignment vertical="center"/>
    </xf>
    <xf numFmtId="0" fontId="17" fillId="4" borderId="17" applyNumberFormat="0" applyAlignment="0" applyProtection="0">
      <alignment vertical="center"/>
    </xf>
    <xf numFmtId="0" fontId="18" fillId="5" borderId="19" applyNumberFormat="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86">
    <xf numFmtId="0" fontId="0" fillId="0" borderId="0" xfId="0">
      <alignment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lignment vertical="center"/>
    </xf>
    <xf numFmtId="176" fontId="0" fillId="0" borderId="0" xfId="0" applyNumberFormat="1">
      <alignment vertical="center"/>
    </xf>
    <xf numFmtId="0" fontId="0" fillId="0" borderId="0" xfId="0" applyFill="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178" fontId="0" fillId="0" borderId="0" xfId="0" applyNumberFormat="1" applyAlignment="1">
      <alignment horizontal="center" vertical="center"/>
    </xf>
    <xf numFmtId="0" fontId="1" fillId="0" borderId="0"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4" xfId="0" applyFont="1" applyFill="1" applyBorder="1" applyAlignment="1">
      <alignment horizontal="center" vertical="center" wrapText="1"/>
    </xf>
    <xf numFmtId="176" fontId="0" fillId="0" borderId="4" xfId="0" applyNumberFormat="1" applyFill="1" applyBorder="1" applyAlignment="1">
      <alignment horizontal="center" vertical="center"/>
    </xf>
    <xf numFmtId="0" fontId="4" fillId="0" borderId="4" xfId="0" applyFont="1"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wrapText="1"/>
    </xf>
    <xf numFmtId="0" fontId="0" fillId="0" borderId="4" xfId="0" applyNumberFormat="1" applyFill="1" applyBorder="1" applyAlignment="1">
      <alignment horizontal="center" vertical="center"/>
    </xf>
    <xf numFmtId="176" fontId="0" fillId="0" borderId="0" xfId="0" applyNumberFormat="1" applyFill="1" applyBorder="1" applyAlignment="1">
      <alignment vertical="center"/>
    </xf>
    <xf numFmtId="0" fontId="0" fillId="0" borderId="0" xfId="0" applyFill="1" applyBorder="1" applyAlignment="1">
      <alignment horizontal="center" vertical="center"/>
    </xf>
    <xf numFmtId="177" fontId="0" fillId="0" borderId="0" xfId="0" applyNumberFormat="1" applyFill="1" applyBorder="1" applyAlignment="1">
      <alignment horizontal="center" vertical="center"/>
    </xf>
    <xf numFmtId="177" fontId="2" fillId="0" borderId="0" xfId="0" applyNumberFormat="1" applyFont="1" applyFill="1" applyAlignment="1">
      <alignment horizontal="center" vertical="center"/>
    </xf>
    <xf numFmtId="176" fontId="3" fillId="0" borderId="0" xfId="0" applyNumberFormat="1" applyFont="1" applyFill="1" applyAlignment="1">
      <alignment vertical="center" wrapText="1"/>
    </xf>
    <xf numFmtId="176" fontId="5" fillId="0" borderId="0" xfId="0" applyNumberFormat="1" applyFont="1" applyFill="1" applyAlignment="1">
      <alignment horizontal="center" vertical="center"/>
    </xf>
    <xf numFmtId="0" fontId="3" fillId="0" borderId="0" xfId="0" applyFont="1" applyFill="1" applyAlignment="1">
      <alignment horizontal="center" vertical="center" wrapText="1"/>
    </xf>
    <xf numFmtId="177" fontId="3" fillId="0" borderId="0" xfId="0" applyNumberFormat="1" applyFont="1" applyFill="1" applyAlignment="1">
      <alignment horizontal="center" vertical="center" wrapText="1"/>
    </xf>
    <xf numFmtId="176" fontId="1" fillId="0" borderId="4"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177" fontId="6" fillId="0" borderId="7"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177" fontId="6" fillId="0" borderId="10" xfId="0" applyNumberFormat="1" applyFont="1" applyFill="1" applyBorder="1" applyAlignment="1">
      <alignment horizontal="center" vertical="center" wrapText="1"/>
    </xf>
    <xf numFmtId="177" fontId="6" fillId="0" borderId="11"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177" fontId="6" fillId="0" borderId="4" xfId="0" applyNumberFormat="1" applyFont="1" applyFill="1" applyBorder="1" applyAlignment="1">
      <alignment horizontal="center" vertical="center" wrapText="1"/>
    </xf>
    <xf numFmtId="177" fontId="0" fillId="0" borderId="4" xfId="0" applyNumberFormat="1" applyFill="1" applyBorder="1" applyAlignment="1">
      <alignment horizontal="center" vertical="center"/>
    </xf>
    <xf numFmtId="0" fontId="0" fillId="0" borderId="4" xfId="0" applyBorder="1" applyAlignment="1">
      <alignment horizontal="center" vertical="center"/>
    </xf>
    <xf numFmtId="177" fontId="0" fillId="0" borderId="4" xfId="0" applyNumberFormat="1" applyBorder="1" applyAlignment="1">
      <alignment horizontal="center" vertical="center"/>
    </xf>
    <xf numFmtId="177" fontId="5" fillId="0" borderId="0" xfId="0" applyNumberFormat="1" applyFont="1" applyFill="1" applyAlignment="1">
      <alignment horizontal="center" vertical="center"/>
    </xf>
    <xf numFmtId="0" fontId="5" fillId="0" borderId="0" xfId="0" applyFont="1" applyFill="1" applyAlignment="1">
      <alignment horizontal="center" vertical="center"/>
    </xf>
    <xf numFmtId="177" fontId="6" fillId="0" borderId="9" xfId="0" applyNumberFormat="1" applyFont="1" applyFill="1" applyBorder="1" applyAlignment="1">
      <alignment horizontal="center" vertical="center" wrapText="1"/>
    </xf>
    <xf numFmtId="177" fontId="6" fillId="0" borderId="1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0" xfId="0" applyNumberFormat="1" applyFont="1" applyFill="1" applyAlignment="1">
      <alignment horizontal="center" vertical="center"/>
    </xf>
    <xf numFmtId="176" fontId="3" fillId="0" borderId="0" xfId="0" applyNumberFormat="1" applyFont="1" applyFill="1" applyAlignment="1">
      <alignment horizontal="center" vertical="center"/>
    </xf>
    <xf numFmtId="177" fontId="6" fillId="0" borderId="13"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178" fontId="0" fillId="0" borderId="0" xfId="0" applyNumberFormat="1" applyFill="1" applyBorder="1" applyAlignment="1">
      <alignment horizontal="center" vertical="center"/>
    </xf>
    <xf numFmtId="178" fontId="2" fillId="0" borderId="0" xfId="0" applyNumberFormat="1" applyFont="1" applyFill="1" applyAlignment="1">
      <alignment horizontal="center" vertical="center"/>
    </xf>
    <xf numFmtId="178" fontId="3" fillId="0" borderId="0" xfId="0" applyNumberFormat="1" applyFont="1" applyFill="1" applyAlignment="1">
      <alignment horizontal="center" vertical="center"/>
    </xf>
    <xf numFmtId="178"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178" fontId="0" fillId="0" borderId="4" xfId="0" applyNumberFormat="1" applyFill="1" applyBorder="1" applyAlignment="1">
      <alignment horizontal="center" vertical="center"/>
    </xf>
    <xf numFmtId="178" fontId="0" fillId="0" borderId="4" xfId="0" applyNumberFormat="1" applyBorder="1" applyAlignment="1">
      <alignment horizontal="center" vertical="center"/>
    </xf>
    <xf numFmtId="0" fontId="4" fillId="0" borderId="4" xfId="0" applyNumberFormat="1" applyFont="1" applyFill="1" applyBorder="1" applyAlignment="1">
      <alignment horizontal="center" vertical="center" wrapText="1"/>
    </xf>
    <xf numFmtId="0" fontId="0" fillId="0" borderId="4" xfId="0" applyNumberFormat="1" applyFill="1" applyBorder="1" applyAlignment="1">
      <alignment horizontal="center" vertical="center" wrapText="1"/>
    </xf>
    <xf numFmtId="0" fontId="0" fillId="0" borderId="0" xfId="0" applyNumberFormat="1" applyFill="1">
      <alignment vertical="center"/>
    </xf>
    <xf numFmtId="0" fontId="0" fillId="0" borderId="0" xfId="0" applyNumberFormat="1" applyFill="1" applyBorder="1" applyAlignment="1">
      <alignment vertical="center"/>
    </xf>
    <xf numFmtId="0" fontId="3" fillId="0" borderId="0" xfId="0" applyNumberFormat="1" applyFont="1" applyFill="1" applyAlignment="1">
      <alignment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22"/>
  <sheetViews>
    <sheetView zoomScale="55" zoomScaleNormal="55" topLeftCell="D13" workbookViewId="0">
      <selection activeCell="AT4" sqref="AT4:AT6"/>
    </sheetView>
  </sheetViews>
  <sheetFormatPr defaultColWidth="9" defaultRowHeight="14.4"/>
  <cols>
    <col min="1" max="1" width="6.5" customWidth="1"/>
    <col min="2" max="2" width="13.5" customWidth="1"/>
    <col min="3" max="3" width="6" customWidth="1"/>
    <col min="4" max="4" width="17.3796296296296" customWidth="1"/>
    <col min="5" max="5" width="12" customWidth="1"/>
    <col min="6" max="6" width="10.3796296296296"/>
    <col min="7" max="7" width="9.37962962962963"/>
    <col min="8" max="8" width="10.3796296296296"/>
    <col min="9" max="9" width="10.3796296296296" style="79"/>
    <col min="10" max="10" width="10.3796296296296" style="4"/>
    <col min="11" max="11" width="10.3796296296296"/>
    <col min="12" max="12" width="5.12962962962963" style="5" customWidth="1"/>
    <col min="13" max="14" width="8.62962962962963" style="6" customWidth="1"/>
    <col min="15" max="15" width="7.62962962962963" style="6" customWidth="1"/>
    <col min="16" max="16" width="5.12962962962963" style="7" customWidth="1"/>
    <col min="17" max="17" width="7.62962962962963" style="7" customWidth="1"/>
    <col min="18" max="18" width="5.12962962962963" style="7" customWidth="1"/>
    <col min="19" max="19" width="5.12962962962963" style="6" customWidth="1"/>
    <col min="20" max="22" width="8.62962962962963" style="6" customWidth="1"/>
    <col min="23" max="23" width="5.12962962962963" style="7" customWidth="1"/>
    <col min="24" max="26" width="8.62962962962963" style="6" customWidth="1"/>
    <col min="27" max="27" width="5.12962962962963" style="7" customWidth="1"/>
    <col min="28" max="29" width="8.62962962962963" style="6" customWidth="1"/>
    <col min="30" max="30" width="5.12962962962963" style="6" customWidth="1"/>
    <col min="31" max="34" width="8.62962962962963" style="6" customWidth="1"/>
    <col min="35" max="35" width="7.12962962962963" style="6" customWidth="1"/>
    <col min="36" max="41" width="8.62962962962963" style="6" customWidth="1"/>
    <col min="42" max="42" width="5.12962962962963" style="7" customWidth="1"/>
    <col min="43" max="44" width="8.62962962962963" style="6" customWidth="1"/>
    <col min="45" max="45" width="9.12962962962963" style="6" customWidth="1"/>
    <col min="46" max="46" width="13.75" style="8"/>
    <col min="47" max="47" width="9" style="6"/>
    <col min="48" max="48" width="12.6296296296296"/>
  </cols>
  <sheetData>
    <row r="1" s="1" customFormat="1" ht="25" customHeight="1" spans="1:47">
      <c r="A1" s="9" t="s">
        <v>0</v>
      </c>
      <c r="B1" s="9"/>
      <c r="C1" s="9"/>
      <c r="I1" s="80"/>
      <c r="J1" s="34"/>
      <c r="L1" s="35"/>
      <c r="M1" s="35"/>
      <c r="N1" s="35"/>
      <c r="O1" s="35"/>
      <c r="P1" s="36"/>
      <c r="Q1" s="36"/>
      <c r="R1" s="36"/>
      <c r="S1" s="35"/>
      <c r="T1" s="35"/>
      <c r="U1" s="35"/>
      <c r="V1" s="35"/>
      <c r="W1" s="36"/>
      <c r="X1" s="35"/>
      <c r="Y1" s="35"/>
      <c r="Z1" s="35"/>
      <c r="AA1" s="36"/>
      <c r="AB1" s="35"/>
      <c r="AC1" s="35"/>
      <c r="AD1" s="35"/>
      <c r="AE1" s="35"/>
      <c r="AF1" s="35"/>
      <c r="AG1" s="35"/>
      <c r="AH1" s="35"/>
      <c r="AI1" s="35"/>
      <c r="AJ1" s="35"/>
      <c r="AK1" s="35"/>
      <c r="AL1" s="35"/>
      <c r="AM1" s="35"/>
      <c r="AN1" s="35"/>
      <c r="AO1" s="35"/>
      <c r="AP1" s="36"/>
      <c r="AQ1" s="35"/>
      <c r="AR1" s="35"/>
      <c r="AS1" s="35"/>
      <c r="AT1" s="70"/>
      <c r="AU1" s="35"/>
    </row>
    <row r="2" s="1" customFormat="1" ht="60" customHeight="1" spans="1:47">
      <c r="A2" s="10" t="s">
        <v>1</v>
      </c>
      <c r="B2" s="11"/>
      <c r="C2" s="11"/>
      <c r="D2" s="11"/>
      <c r="E2" s="11"/>
      <c r="F2" s="12"/>
      <c r="G2" s="12"/>
      <c r="H2" s="12"/>
      <c r="I2" s="66"/>
      <c r="J2" s="12"/>
      <c r="K2" s="12"/>
      <c r="L2" s="12"/>
      <c r="M2" s="12"/>
      <c r="N2" s="12"/>
      <c r="O2" s="12"/>
      <c r="P2" s="37"/>
      <c r="Q2" s="37"/>
      <c r="R2" s="37"/>
      <c r="S2" s="10"/>
      <c r="T2" s="10"/>
      <c r="U2" s="10"/>
      <c r="V2" s="10"/>
      <c r="W2" s="37"/>
      <c r="X2" s="10"/>
      <c r="Y2" s="10"/>
      <c r="Z2" s="10"/>
      <c r="AA2" s="37"/>
      <c r="AB2" s="10"/>
      <c r="AC2" s="10"/>
      <c r="AD2" s="10"/>
      <c r="AE2" s="10"/>
      <c r="AF2" s="10"/>
      <c r="AG2" s="10"/>
      <c r="AH2" s="12"/>
      <c r="AI2" s="12"/>
      <c r="AJ2" s="12"/>
      <c r="AK2" s="12"/>
      <c r="AL2" s="12"/>
      <c r="AM2" s="12"/>
      <c r="AN2" s="12"/>
      <c r="AO2" s="12"/>
      <c r="AP2" s="37"/>
      <c r="AQ2" s="12"/>
      <c r="AR2" s="66"/>
      <c r="AS2" s="66"/>
      <c r="AT2" s="71"/>
      <c r="AU2" s="10"/>
    </row>
    <row r="3" s="2" customFormat="1" ht="30" customHeight="1" spans="1:47">
      <c r="A3" s="13" t="s">
        <v>2</v>
      </c>
      <c r="B3" s="13"/>
      <c r="C3" s="13"/>
      <c r="D3" s="13"/>
      <c r="E3" s="14"/>
      <c r="F3" s="14"/>
      <c r="G3" s="14"/>
      <c r="H3" s="14"/>
      <c r="I3" s="81"/>
      <c r="J3" s="38"/>
      <c r="K3" s="39"/>
      <c r="L3" s="40" t="s">
        <v>3</v>
      </c>
      <c r="M3" s="40"/>
      <c r="N3" s="40"/>
      <c r="O3" s="40"/>
      <c r="P3" s="41"/>
      <c r="Q3" s="41"/>
      <c r="R3" s="41"/>
      <c r="S3" s="40"/>
      <c r="T3" s="40"/>
      <c r="U3" s="40"/>
      <c r="V3" s="40"/>
      <c r="W3" s="59"/>
      <c r="X3" s="60"/>
      <c r="Y3" s="60"/>
      <c r="Z3" s="60"/>
      <c r="AA3" s="59"/>
      <c r="AB3" s="60"/>
      <c r="AC3" s="60"/>
      <c r="AD3" s="60"/>
      <c r="AE3" s="60"/>
      <c r="AF3" s="60"/>
      <c r="AG3" s="60"/>
      <c r="AH3" s="39"/>
      <c r="AI3" s="39"/>
      <c r="AJ3" s="39"/>
      <c r="AK3" s="39"/>
      <c r="AL3" s="39"/>
      <c r="AM3" s="39"/>
      <c r="AN3" s="39"/>
      <c r="AO3" s="39"/>
      <c r="AP3" s="59"/>
      <c r="AQ3" s="67" t="s">
        <v>4</v>
      </c>
      <c r="AR3" s="67"/>
      <c r="AS3" s="67"/>
      <c r="AT3" s="72"/>
      <c r="AU3" s="67"/>
    </row>
    <row r="4" ht="37" customHeight="1" spans="1:47">
      <c r="A4" s="15" t="s">
        <v>5</v>
      </c>
      <c r="B4" s="16" t="s">
        <v>6</v>
      </c>
      <c r="C4" s="16" t="s">
        <v>7</v>
      </c>
      <c r="D4" s="16" t="s">
        <v>8</v>
      </c>
      <c r="E4" s="16" t="s">
        <v>9</v>
      </c>
      <c r="F4" s="17" t="s">
        <v>10</v>
      </c>
      <c r="G4" s="17" t="s">
        <v>11</v>
      </c>
      <c r="H4" s="17" t="s">
        <v>12</v>
      </c>
      <c r="I4" s="82" t="s">
        <v>13</v>
      </c>
      <c r="J4" s="17" t="s">
        <v>14</v>
      </c>
      <c r="K4" s="42" t="s">
        <v>15</v>
      </c>
      <c r="L4" s="43" t="s">
        <v>16</v>
      </c>
      <c r="M4" s="44"/>
      <c r="N4" s="45"/>
      <c r="O4" s="46" t="s">
        <v>17</v>
      </c>
      <c r="P4" s="47"/>
      <c r="Q4" s="47"/>
      <c r="R4" s="47"/>
      <c r="S4" s="47"/>
      <c r="T4" s="47"/>
      <c r="U4" s="61"/>
      <c r="V4" s="47" t="s">
        <v>18</v>
      </c>
      <c r="W4" s="47"/>
      <c r="X4" s="47"/>
      <c r="Y4" s="61"/>
      <c r="Z4" s="47" t="s">
        <v>19</v>
      </c>
      <c r="AA4" s="47"/>
      <c r="AB4" s="47"/>
      <c r="AC4" s="61"/>
      <c r="AD4" s="64" t="s">
        <v>20</v>
      </c>
      <c r="AE4" s="65"/>
      <c r="AF4" s="65"/>
      <c r="AG4" s="65"/>
      <c r="AH4" s="65"/>
      <c r="AI4" s="65"/>
      <c r="AJ4" s="65"/>
      <c r="AK4" s="65"/>
      <c r="AL4" s="65"/>
      <c r="AM4" s="65"/>
      <c r="AN4" s="65"/>
      <c r="AO4" s="65"/>
      <c r="AP4" s="68"/>
      <c r="AQ4" s="65"/>
      <c r="AR4" s="69"/>
      <c r="AS4" s="85" t="s">
        <v>21</v>
      </c>
      <c r="AT4" s="73" t="s">
        <v>22</v>
      </c>
      <c r="AU4" s="74" t="s">
        <v>23</v>
      </c>
    </row>
    <row r="5" ht="63" customHeight="1" spans="1:47">
      <c r="A5" s="18"/>
      <c r="B5" s="19"/>
      <c r="C5" s="19"/>
      <c r="D5" s="19"/>
      <c r="E5" s="19"/>
      <c r="F5" s="20"/>
      <c r="G5" s="21"/>
      <c r="H5" s="20"/>
      <c r="I5" s="83"/>
      <c r="J5" s="21"/>
      <c r="K5" s="42"/>
      <c r="L5" s="48"/>
      <c r="M5" s="49"/>
      <c r="N5" s="50"/>
      <c r="O5" s="51"/>
      <c r="P5" s="52"/>
      <c r="Q5" s="52"/>
      <c r="R5" s="52"/>
      <c r="S5" s="52"/>
      <c r="T5" s="52"/>
      <c r="U5" s="62"/>
      <c r="V5" s="52"/>
      <c r="W5" s="52"/>
      <c r="X5" s="52"/>
      <c r="Y5" s="62"/>
      <c r="Z5" s="52"/>
      <c r="AA5" s="52"/>
      <c r="AB5" s="52"/>
      <c r="AC5" s="62"/>
      <c r="AD5" s="63" t="s">
        <v>24</v>
      </c>
      <c r="AE5" s="63"/>
      <c r="AF5" s="63"/>
      <c r="AG5" s="63" t="s">
        <v>25</v>
      </c>
      <c r="AH5" s="64" t="s">
        <v>26</v>
      </c>
      <c r="AI5" s="64" t="s">
        <v>27</v>
      </c>
      <c r="AJ5" s="65"/>
      <c r="AK5" s="65"/>
      <c r="AL5" s="65"/>
      <c r="AM5" s="65"/>
      <c r="AN5" s="69"/>
      <c r="AO5" s="55" t="s">
        <v>28</v>
      </c>
      <c r="AP5" s="55"/>
      <c r="AQ5" s="55"/>
      <c r="AR5" s="55"/>
      <c r="AS5" s="85"/>
      <c r="AT5" s="73"/>
      <c r="AU5" s="74"/>
    </row>
    <row r="6" ht="61" customHeight="1" spans="1:47">
      <c r="A6" s="22"/>
      <c r="B6" s="23"/>
      <c r="C6" s="23"/>
      <c r="D6" s="23"/>
      <c r="E6" s="23"/>
      <c r="F6" s="24"/>
      <c r="G6" s="25"/>
      <c r="H6" s="24"/>
      <c r="I6" s="84"/>
      <c r="J6" s="25"/>
      <c r="K6" s="42"/>
      <c r="L6" s="53" t="s">
        <v>29</v>
      </c>
      <c r="M6" s="54" t="s">
        <v>30</v>
      </c>
      <c r="N6" s="53" t="s">
        <v>31</v>
      </c>
      <c r="O6" s="55" t="s">
        <v>14</v>
      </c>
      <c r="P6" s="55" t="s">
        <v>32</v>
      </c>
      <c r="Q6" s="55" t="s">
        <v>33</v>
      </c>
      <c r="R6" s="63" t="s">
        <v>34</v>
      </c>
      <c r="S6" s="63" t="s">
        <v>35</v>
      </c>
      <c r="T6" s="54" t="s">
        <v>30</v>
      </c>
      <c r="U6" s="53" t="s">
        <v>31</v>
      </c>
      <c r="V6" s="53" t="s">
        <v>15</v>
      </c>
      <c r="W6" s="55" t="s">
        <v>29</v>
      </c>
      <c r="X6" s="54" t="s">
        <v>30</v>
      </c>
      <c r="Y6" s="53" t="s">
        <v>31</v>
      </c>
      <c r="Z6" s="53" t="s">
        <v>12</v>
      </c>
      <c r="AA6" s="55" t="s">
        <v>29</v>
      </c>
      <c r="AB6" s="54" t="s">
        <v>30</v>
      </c>
      <c r="AC6" s="53" t="s">
        <v>31</v>
      </c>
      <c r="AD6" s="63" t="s">
        <v>36</v>
      </c>
      <c r="AE6" s="54" t="s">
        <v>30</v>
      </c>
      <c r="AF6" s="63" t="s">
        <v>31</v>
      </c>
      <c r="AG6" s="63" t="s">
        <v>31</v>
      </c>
      <c r="AH6" s="63" t="s">
        <v>31</v>
      </c>
      <c r="AI6" s="63" t="s">
        <v>37</v>
      </c>
      <c r="AJ6" s="63" t="s">
        <v>38</v>
      </c>
      <c r="AK6" s="63" t="s">
        <v>39</v>
      </c>
      <c r="AL6" s="63" t="s">
        <v>12</v>
      </c>
      <c r="AM6" s="54" t="s">
        <v>40</v>
      </c>
      <c r="AN6" s="53" t="s">
        <v>41</v>
      </c>
      <c r="AO6" s="53" t="s">
        <v>12</v>
      </c>
      <c r="AP6" s="55" t="s">
        <v>29</v>
      </c>
      <c r="AQ6" s="54" t="s">
        <v>30</v>
      </c>
      <c r="AR6" s="63" t="s">
        <v>31</v>
      </c>
      <c r="AS6" s="85" t="s">
        <v>31</v>
      </c>
      <c r="AT6" s="73"/>
      <c r="AU6" s="74"/>
    </row>
    <row r="7" s="3" customFormat="1" ht="90" customHeight="1" spans="1:47">
      <c r="A7" s="26">
        <v>1</v>
      </c>
      <c r="B7" s="27" t="s">
        <v>42</v>
      </c>
      <c r="C7" s="27">
        <v>1</v>
      </c>
      <c r="D7" s="27" t="s">
        <v>43</v>
      </c>
      <c r="E7" s="27" t="s">
        <v>44</v>
      </c>
      <c r="F7" s="29">
        <v>44634</v>
      </c>
      <c r="G7" s="29">
        <v>6297.9</v>
      </c>
      <c r="H7" s="29">
        <v>25155</v>
      </c>
      <c r="I7" s="33">
        <v>0</v>
      </c>
      <c r="J7" s="29">
        <f>H7*0.8</f>
        <v>20124</v>
      </c>
      <c r="K7" s="29">
        <f t="shared" ref="K7:K22" si="0">F7*0.35</f>
        <v>15621.9</v>
      </c>
      <c r="L7" s="26">
        <v>19</v>
      </c>
      <c r="M7" s="26">
        <v>4000</v>
      </c>
      <c r="N7" s="26">
        <f t="shared" ref="N7:N21" si="1">M7*L7*12</f>
        <v>912000</v>
      </c>
      <c r="O7" s="56">
        <v>20124</v>
      </c>
      <c r="P7" s="56">
        <v>10</v>
      </c>
      <c r="Q7" s="56">
        <f t="shared" ref="Q7:Q21" si="2">F7-G7</f>
        <v>38336.1</v>
      </c>
      <c r="R7" s="56">
        <v>5</v>
      </c>
      <c r="S7" s="56">
        <f t="shared" ref="S7:S21" si="3">P7+R7</f>
        <v>15</v>
      </c>
      <c r="T7" s="26">
        <v>4500</v>
      </c>
      <c r="U7" s="26">
        <f t="shared" ref="U7:U21" si="4">S7*T7*12</f>
        <v>810000</v>
      </c>
      <c r="V7" s="26">
        <v>15621.9</v>
      </c>
      <c r="W7" s="56">
        <v>3</v>
      </c>
      <c r="X7" s="26">
        <v>4500</v>
      </c>
      <c r="Y7" s="26">
        <f t="shared" ref="Y7:Y21" si="5">X7*W7*12</f>
        <v>162000</v>
      </c>
      <c r="Z7" s="26">
        <v>25155</v>
      </c>
      <c r="AA7" s="56">
        <v>1</v>
      </c>
      <c r="AB7" s="26">
        <v>6500</v>
      </c>
      <c r="AC7" s="26">
        <f t="shared" ref="AC7:AC21" si="6">AB7*AA7*12</f>
        <v>78000</v>
      </c>
      <c r="AD7" s="26">
        <v>3</v>
      </c>
      <c r="AE7" s="26">
        <v>600</v>
      </c>
      <c r="AF7" s="26">
        <f t="shared" ref="AF7:AF21" si="7">AE7*AD7*12</f>
        <v>21600</v>
      </c>
      <c r="AG7" s="26">
        <v>150000</v>
      </c>
      <c r="AH7" s="26">
        <v>15000</v>
      </c>
      <c r="AI7" s="26">
        <v>4</v>
      </c>
      <c r="AJ7" s="26">
        <v>4500</v>
      </c>
      <c r="AK7" s="26">
        <f t="shared" ref="AK7:AK21" si="8">AJ7*AI7*12</f>
        <v>216000</v>
      </c>
      <c r="AL7" s="26">
        <v>25155</v>
      </c>
      <c r="AM7" s="26">
        <v>3</v>
      </c>
      <c r="AN7" s="26">
        <f t="shared" ref="AN7:AN21" si="9">AM7*H7</f>
        <v>75465</v>
      </c>
      <c r="AO7" s="26">
        <v>25155</v>
      </c>
      <c r="AP7" s="56">
        <v>1</v>
      </c>
      <c r="AQ7" s="26">
        <v>6500</v>
      </c>
      <c r="AR7" s="26">
        <f t="shared" ref="AR7:AR21" si="10">AQ7*AP7*12</f>
        <v>78000</v>
      </c>
      <c r="AS7" s="26">
        <v>400000</v>
      </c>
      <c r="AT7" s="75">
        <f t="shared" ref="AT7:AT21" si="11">N7+U7+Y7+AC7+AF7+AG7+AH7+AK7+AN7+AR7+AS7</f>
        <v>2918065</v>
      </c>
      <c r="AU7" s="26"/>
    </row>
    <row r="8" ht="81" customHeight="1" spans="1:47">
      <c r="A8" s="26">
        <v>2</v>
      </c>
      <c r="B8" s="27" t="s">
        <v>45</v>
      </c>
      <c r="C8" s="27">
        <v>1</v>
      </c>
      <c r="D8" s="27" t="s">
        <v>46</v>
      </c>
      <c r="E8" s="27" t="s">
        <v>44</v>
      </c>
      <c r="F8" s="29">
        <v>15814</v>
      </c>
      <c r="G8" s="29">
        <v>5274</v>
      </c>
      <c r="H8" s="26">
        <v>15633</v>
      </c>
      <c r="I8" s="33">
        <v>14400</v>
      </c>
      <c r="J8" s="29">
        <v>3126.6</v>
      </c>
      <c r="K8" s="29">
        <f t="shared" si="0"/>
        <v>5534.9</v>
      </c>
      <c r="L8" s="26">
        <v>8</v>
      </c>
      <c r="M8" s="57">
        <v>4000</v>
      </c>
      <c r="N8" s="57">
        <f t="shared" si="1"/>
        <v>384000</v>
      </c>
      <c r="O8" s="58">
        <v>3126.6</v>
      </c>
      <c r="P8" s="58">
        <v>2</v>
      </c>
      <c r="Q8" s="58">
        <f t="shared" si="2"/>
        <v>10540</v>
      </c>
      <c r="R8" s="58">
        <v>1</v>
      </c>
      <c r="S8" s="58">
        <f t="shared" si="3"/>
        <v>3</v>
      </c>
      <c r="T8" s="57">
        <v>4500</v>
      </c>
      <c r="U8" s="57">
        <f t="shared" si="4"/>
        <v>162000</v>
      </c>
      <c r="V8" s="57">
        <v>5534.9</v>
      </c>
      <c r="W8" s="58">
        <v>1</v>
      </c>
      <c r="X8" s="57">
        <v>4500</v>
      </c>
      <c r="Y8" s="57">
        <f t="shared" si="5"/>
        <v>54000</v>
      </c>
      <c r="Z8" s="57">
        <v>15633</v>
      </c>
      <c r="AA8" s="58">
        <v>1</v>
      </c>
      <c r="AB8" s="57">
        <v>6500</v>
      </c>
      <c r="AC8" s="57">
        <f t="shared" si="6"/>
        <v>78000</v>
      </c>
      <c r="AD8" s="57">
        <v>2</v>
      </c>
      <c r="AE8" s="57">
        <v>600</v>
      </c>
      <c r="AF8" s="57">
        <f t="shared" si="7"/>
        <v>14400</v>
      </c>
      <c r="AG8" s="57">
        <v>150000</v>
      </c>
      <c r="AH8" s="57">
        <v>15000</v>
      </c>
      <c r="AI8" s="57">
        <v>0</v>
      </c>
      <c r="AJ8" s="57">
        <v>4500</v>
      </c>
      <c r="AK8" s="57">
        <f t="shared" si="8"/>
        <v>0</v>
      </c>
      <c r="AL8" s="57">
        <v>30033</v>
      </c>
      <c r="AM8" s="57">
        <v>3</v>
      </c>
      <c r="AN8" s="26">
        <f>AM8*(H8+I8)</f>
        <v>90099</v>
      </c>
      <c r="AO8" s="26">
        <v>15633</v>
      </c>
      <c r="AP8" s="58">
        <v>1</v>
      </c>
      <c r="AQ8" s="57">
        <v>6500</v>
      </c>
      <c r="AR8" s="57">
        <f t="shared" si="10"/>
        <v>78000</v>
      </c>
      <c r="AS8" s="57">
        <v>0</v>
      </c>
      <c r="AT8" s="75">
        <f t="shared" si="11"/>
        <v>1025499</v>
      </c>
      <c r="AU8" s="57"/>
    </row>
    <row r="9" ht="75" customHeight="1" spans="1:47">
      <c r="A9" s="26">
        <v>3</v>
      </c>
      <c r="B9" s="27" t="s">
        <v>47</v>
      </c>
      <c r="C9" s="27">
        <v>2</v>
      </c>
      <c r="D9" s="77" t="s">
        <v>48</v>
      </c>
      <c r="E9" s="27" t="s">
        <v>49</v>
      </c>
      <c r="F9" s="29">
        <v>4901.6</v>
      </c>
      <c r="G9" s="29">
        <v>976.07</v>
      </c>
      <c r="H9" s="29">
        <v>8737.19</v>
      </c>
      <c r="I9" s="33">
        <v>0</v>
      </c>
      <c r="J9" s="29">
        <f t="shared" ref="J9:J21" si="12">H9*0.4</f>
        <v>3494.876</v>
      </c>
      <c r="K9" s="29">
        <f t="shared" si="0"/>
        <v>1715.56</v>
      </c>
      <c r="L9" s="26">
        <v>3</v>
      </c>
      <c r="M9" s="26">
        <v>4000</v>
      </c>
      <c r="N9" s="57">
        <f t="shared" si="1"/>
        <v>144000</v>
      </c>
      <c r="O9" s="58">
        <v>3494.876</v>
      </c>
      <c r="P9" s="58">
        <v>2</v>
      </c>
      <c r="Q9" s="58">
        <f t="shared" si="2"/>
        <v>3925.53</v>
      </c>
      <c r="R9" s="58">
        <v>0</v>
      </c>
      <c r="S9" s="58">
        <f t="shared" si="3"/>
        <v>2</v>
      </c>
      <c r="T9" s="57">
        <v>4500</v>
      </c>
      <c r="U9" s="57">
        <f t="shared" si="4"/>
        <v>108000</v>
      </c>
      <c r="V9" s="57">
        <v>1715.56</v>
      </c>
      <c r="W9" s="58">
        <v>0</v>
      </c>
      <c r="X9" s="57">
        <v>4500</v>
      </c>
      <c r="Y9" s="57">
        <f t="shared" si="5"/>
        <v>0</v>
      </c>
      <c r="Z9" s="57">
        <v>8737.19</v>
      </c>
      <c r="AA9" s="58">
        <v>1</v>
      </c>
      <c r="AB9" s="57">
        <v>6500</v>
      </c>
      <c r="AC9" s="57">
        <f t="shared" si="6"/>
        <v>78000</v>
      </c>
      <c r="AD9" s="57">
        <v>2</v>
      </c>
      <c r="AE9" s="57">
        <v>600</v>
      </c>
      <c r="AF9" s="57">
        <f t="shared" si="7"/>
        <v>14400</v>
      </c>
      <c r="AG9" s="57">
        <v>0</v>
      </c>
      <c r="AH9" s="57">
        <v>15000</v>
      </c>
      <c r="AI9" s="57">
        <v>0</v>
      </c>
      <c r="AJ9" s="57">
        <v>4500</v>
      </c>
      <c r="AK9" s="57">
        <f t="shared" si="8"/>
        <v>0</v>
      </c>
      <c r="AL9" s="57">
        <v>8737.19</v>
      </c>
      <c r="AM9" s="57">
        <v>3</v>
      </c>
      <c r="AN9" s="57">
        <f t="shared" si="9"/>
        <v>26211.57</v>
      </c>
      <c r="AO9" s="57">
        <v>8737.19</v>
      </c>
      <c r="AP9" s="58">
        <v>1</v>
      </c>
      <c r="AQ9" s="57">
        <v>6500</v>
      </c>
      <c r="AR9" s="57">
        <f t="shared" si="10"/>
        <v>78000</v>
      </c>
      <c r="AS9" s="57">
        <v>0</v>
      </c>
      <c r="AT9" s="75">
        <f t="shared" si="11"/>
        <v>463611.57</v>
      </c>
      <c r="AU9" s="57"/>
    </row>
    <row r="10" s="3" customFormat="1" ht="76" customHeight="1" spans="1:47">
      <c r="A10" s="26">
        <v>4</v>
      </c>
      <c r="B10" s="27" t="s">
        <v>50</v>
      </c>
      <c r="C10" s="27">
        <v>3</v>
      </c>
      <c r="D10" s="77" t="s">
        <v>51</v>
      </c>
      <c r="E10" s="27" t="s">
        <v>52</v>
      </c>
      <c r="F10" s="29">
        <v>750</v>
      </c>
      <c r="G10" s="26">
        <v>428.69</v>
      </c>
      <c r="H10" s="26">
        <v>2143.45</v>
      </c>
      <c r="I10" s="33">
        <v>0</v>
      </c>
      <c r="J10" s="29">
        <f t="shared" si="12"/>
        <v>857.38</v>
      </c>
      <c r="K10" s="29">
        <f t="shared" si="0"/>
        <v>262.5</v>
      </c>
      <c r="L10" s="26">
        <v>3</v>
      </c>
      <c r="M10" s="57">
        <v>4000</v>
      </c>
      <c r="N10" s="57">
        <f t="shared" si="1"/>
        <v>144000</v>
      </c>
      <c r="O10" s="29">
        <v>857.4</v>
      </c>
      <c r="P10" s="58">
        <v>0</v>
      </c>
      <c r="Q10" s="58">
        <f t="shared" si="2"/>
        <v>321.31</v>
      </c>
      <c r="R10" s="58">
        <v>0</v>
      </c>
      <c r="S10" s="58">
        <f t="shared" si="3"/>
        <v>0</v>
      </c>
      <c r="T10" s="57">
        <v>4500</v>
      </c>
      <c r="U10" s="57">
        <f t="shared" si="4"/>
        <v>0</v>
      </c>
      <c r="V10" s="29">
        <v>262.5</v>
      </c>
      <c r="W10" s="58">
        <v>1</v>
      </c>
      <c r="X10" s="57">
        <v>4500</v>
      </c>
      <c r="Y10" s="57">
        <f t="shared" si="5"/>
        <v>54000</v>
      </c>
      <c r="Z10" s="26">
        <v>2143.45</v>
      </c>
      <c r="AA10" s="58">
        <v>1</v>
      </c>
      <c r="AB10" s="57">
        <v>6500</v>
      </c>
      <c r="AC10" s="57">
        <f t="shared" si="6"/>
        <v>78000</v>
      </c>
      <c r="AD10" s="57">
        <v>1</v>
      </c>
      <c r="AE10" s="57">
        <v>600</v>
      </c>
      <c r="AF10" s="57">
        <f t="shared" si="7"/>
        <v>7200</v>
      </c>
      <c r="AG10" s="57">
        <v>0</v>
      </c>
      <c r="AH10" s="57">
        <v>15000</v>
      </c>
      <c r="AI10" s="57">
        <v>0</v>
      </c>
      <c r="AJ10" s="57">
        <v>4500</v>
      </c>
      <c r="AK10" s="57">
        <f t="shared" si="8"/>
        <v>0</v>
      </c>
      <c r="AL10" s="26">
        <v>2143.45</v>
      </c>
      <c r="AM10" s="57">
        <v>3</v>
      </c>
      <c r="AN10" s="57">
        <f t="shared" si="9"/>
        <v>6430.35</v>
      </c>
      <c r="AO10" s="26">
        <v>2143.45</v>
      </c>
      <c r="AP10" s="58">
        <v>1</v>
      </c>
      <c r="AQ10" s="57">
        <v>6500</v>
      </c>
      <c r="AR10" s="57">
        <f t="shared" si="10"/>
        <v>78000</v>
      </c>
      <c r="AS10" s="26">
        <v>0</v>
      </c>
      <c r="AT10" s="75">
        <f t="shared" si="11"/>
        <v>382630.35</v>
      </c>
      <c r="AU10" s="27"/>
    </row>
    <row r="11" s="3" customFormat="1" ht="223" customHeight="1" spans="1:47">
      <c r="A11" s="26">
        <v>5</v>
      </c>
      <c r="B11" s="27" t="s">
        <v>53</v>
      </c>
      <c r="C11" s="27">
        <v>2</v>
      </c>
      <c r="D11" s="77" t="s">
        <v>54</v>
      </c>
      <c r="E11" s="27" t="s">
        <v>55</v>
      </c>
      <c r="F11" s="29">
        <v>6950.2</v>
      </c>
      <c r="G11" s="29">
        <v>1568.28</v>
      </c>
      <c r="H11" s="29">
        <v>10840</v>
      </c>
      <c r="I11" s="33">
        <v>0</v>
      </c>
      <c r="J11" s="29">
        <f t="shared" si="12"/>
        <v>4336</v>
      </c>
      <c r="K11" s="29">
        <f t="shared" si="0"/>
        <v>2432.57</v>
      </c>
      <c r="L11" s="26">
        <v>3</v>
      </c>
      <c r="M11" s="26">
        <v>4000</v>
      </c>
      <c r="N11" s="57">
        <f t="shared" si="1"/>
        <v>144000</v>
      </c>
      <c r="O11" s="58">
        <v>4336</v>
      </c>
      <c r="P11" s="58">
        <v>2</v>
      </c>
      <c r="Q11" s="58">
        <f t="shared" si="2"/>
        <v>5381.92</v>
      </c>
      <c r="R11" s="58">
        <v>1</v>
      </c>
      <c r="S11" s="58">
        <f t="shared" si="3"/>
        <v>3</v>
      </c>
      <c r="T11" s="57">
        <v>4500</v>
      </c>
      <c r="U11" s="57">
        <f t="shared" si="4"/>
        <v>162000</v>
      </c>
      <c r="V11" s="57">
        <v>2432.57</v>
      </c>
      <c r="W11" s="58">
        <v>1</v>
      </c>
      <c r="X11" s="57">
        <v>4500</v>
      </c>
      <c r="Y11" s="57">
        <f t="shared" si="5"/>
        <v>54000</v>
      </c>
      <c r="Z11" s="57">
        <v>10840</v>
      </c>
      <c r="AA11" s="58">
        <v>1</v>
      </c>
      <c r="AB11" s="57">
        <v>6500</v>
      </c>
      <c r="AC11" s="57">
        <f t="shared" si="6"/>
        <v>78000</v>
      </c>
      <c r="AD11" s="57">
        <v>2</v>
      </c>
      <c r="AE11" s="57">
        <v>600</v>
      </c>
      <c r="AF11" s="57">
        <f t="shared" si="7"/>
        <v>14400</v>
      </c>
      <c r="AG11" s="57">
        <v>0</v>
      </c>
      <c r="AH11" s="57">
        <v>15000</v>
      </c>
      <c r="AI11" s="57">
        <v>0</v>
      </c>
      <c r="AJ11" s="57">
        <v>4500</v>
      </c>
      <c r="AK11" s="57">
        <f t="shared" si="8"/>
        <v>0</v>
      </c>
      <c r="AL11" s="57">
        <v>10840</v>
      </c>
      <c r="AM11" s="57">
        <v>3</v>
      </c>
      <c r="AN11" s="57">
        <f t="shared" si="9"/>
        <v>32520</v>
      </c>
      <c r="AO11" s="57">
        <v>10840</v>
      </c>
      <c r="AP11" s="58">
        <v>1</v>
      </c>
      <c r="AQ11" s="57">
        <v>6500</v>
      </c>
      <c r="AR11" s="57">
        <f t="shared" si="10"/>
        <v>78000</v>
      </c>
      <c r="AS11" s="26">
        <v>0</v>
      </c>
      <c r="AT11" s="75">
        <f t="shared" si="11"/>
        <v>577920</v>
      </c>
      <c r="AU11" s="26"/>
    </row>
    <row r="12" s="3" customFormat="1" ht="45" customHeight="1" spans="1:47">
      <c r="A12" s="26">
        <v>6</v>
      </c>
      <c r="B12" s="27" t="s">
        <v>56</v>
      </c>
      <c r="C12" s="27">
        <v>2</v>
      </c>
      <c r="D12" s="77" t="s">
        <v>57</v>
      </c>
      <c r="E12" s="27" t="s">
        <v>58</v>
      </c>
      <c r="F12" s="29">
        <v>5152.9</v>
      </c>
      <c r="G12" s="29">
        <v>917.17</v>
      </c>
      <c r="H12" s="29">
        <v>6054.65</v>
      </c>
      <c r="I12" s="33">
        <v>0</v>
      </c>
      <c r="J12" s="29">
        <f t="shared" si="12"/>
        <v>2421.86</v>
      </c>
      <c r="K12" s="29">
        <f t="shared" si="0"/>
        <v>1803.515</v>
      </c>
      <c r="L12" s="26">
        <v>3</v>
      </c>
      <c r="M12" s="57">
        <v>4000</v>
      </c>
      <c r="N12" s="57">
        <f t="shared" si="1"/>
        <v>144000</v>
      </c>
      <c r="O12" s="58">
        <v>2421.86</v>
      </c>
      <c r="P12" s="58">
        <v>1</v>
      </c>
      <c r="Q12" s="58">
        <f t="shared" si="2"/>
        <v>4235.73</v>
      </c>
      <c r="R12" s="58">
        <v>1</v>
      </c>
      <c r="S12" s="58">
        <f t="shared" si="3"/>
        <v>2</v>
      </c>
      <c r="T12" s="57">
        <v>4500</v>
      </c>
      <c r="U12" s="57">
        <f t="shared" si="4"/>
        <v>108000</v>
      </c>
      <c r="V12" s="57">
        <v>1803.515</v>
      </c>
      <c r="W12" s="58">
        <v>0</v>
      </c>
      <c r="X12" s="57">
        <v>4500</v>
      </c>
      <c r="Y12" s="57">
        <f t="shared" si="5"/>
        <v>0</v>
      </c>
      <c r="Z12" s="57">
        <v>6054.65</v>
      </c>
      <c r="AA12" s="58">
        <v>1</v>
      </c>
      <c r="AB12" s="57">
        <v>6500</v>
      </c>
      <c r="AC12" s="57">
        <f t="shared" si="6"/>
        <v>78000</v>
      </c>
      <c r="AD12" s="57">
        <v>2</v>
      </c>
      <c r="AE12" s="57">
        <v>600</v>
      </c>
      <c r="AF12" s="57">
        <f t="shared" si="7"/>
        <v>14400</v>
      </c>
      <c r="AG12" s="57">
        <v>0</v>
      </c>
      <c r="AH12" s="57">
        <v>15000</v>
      </c>
      <c r="AI12" s="57">
        <v>0</v>
      </c>
      <c r="AJ12" s="57">
        <v>4500</v>
      </c>
      <c r="AK12" s="57">
        <f t="shared" si="8"/>
        <v>0</v>
      </c>
      <c r="AL12" s="57">
        <v>6054.65</v>
      </c>
      <c r="AM12" s="57">
        <v>3</v>
      </c>
      <c r="AN12" s="57">
        <f t="shared" si="9"/>
        <v>18163.95</v>
      </c>
      <c r="AO12" s="57">
        <v>6054.65</v>
      </c>
      <c r="AP12" s="58">
        <v>1</v>
      </c>
      <c r="AQ12" s="57">
        <v>6500</v>
      </c>
      <c r="AR12" s="57">
        <f t="shared" si="10"/>
        <v>78000</v>
      </c>
      <c r="AS12" s="26">
        <v>0</v>
      </c>
      <c r="AT12" s="75">
        <f t="shared" si="11"/>
        <v>455563.95</v>
      </c>
      <c r="AU12" s="26"/>
    </row>
    <row r="13" s="3" customFormat="1" ht="61" customHeight="1" spans="1:47">
      <c r="A13" s="26">
        <v>7</v>
      </c>
      <c r="B13" s="27" t="s">
        <v>59</v>
      </c>
      <c r="C13" s="27">
        <v>2</v>
      </c>
      <c r="D13" s="77" t="s">
        <v>60</v>
      </c>
      <c r="E13" s="27" t="s">
        <v>61</v>
      </c>
      <c r="F13" s="29">
        <v>1922.6</v>
      </c>
      <c r="G13" s="29">
        <v>595.52</v>
      </c>
      <c r="H13" s="29">
        <v>2782.02</v>
      </c>
      <c r="I13" s="33">
        <v>0</v>
      </c>
      <c r="J13" s="29">
        <f t="shared" si="12"/>
        <v>1112.808</v>
      </c>
      <c r="K13" s="29">
        <f t="shared" si="0"/>
        <v>672.91</v>
      </c>
      <c r="L13" s="26">
        <v>3</v>
      </c>
      <c r="M13" s="26">
        <v>4000</v>
      </c>
      <c r="N13" s="57">
        <f t="shared" si="1"/>
        <v>144000</v>
      </c>
      <c r="O13" s="58">
        <v>1112.808</v>
      </c>
      <c r="P13" s="58">
        <v>1</v>
      </c>
      <c r="Q13" s="58">
        <f t="shared" si="2"/>
        <v>1327.08</v>
      </c>
      <c r="R13" s="58">
        <v>0</v>
      </c>
      <c r="S13" s="58">
        <f t="shared" si="3"/>
        <v>1</v>
      </c>
      <c r="T13" s="57">
        <v>4500</v>
      </c>
      <c r="U13" s="57">
        <f t="shared" si="4"/>
        <v>54000</v>
      </c>
      <c r="V13" s="57">
        <v>672.91</v>
      </c>
      <c r="W13" s="58">
        <v>0</v>
      </c>
      <c r="X13" s="57">
        <v>4500</v>
      </c>
      <c r="Y13" s="57">
        <f t="shared" si="5"/>
        <v>0</v>
      </c>
      <c r="Z13" s="57">
        <v>2782.02</v>
      </c>
      <c r="AA13" s="58">
        <v>1</v>
      </c>
      <c r="AB13" s="57">
        <v>6500</v>
      </c>
      <c r="AC13" s="57">
        <f t="shared" si="6"/>
        <v>78000</v>
      </c>
      <c r="AD13" s="57">
        <v>0</v>
      </c>
      <c r="AE13" s="57">
        <v>600</v>
      </c>
      <c r="AF13" s="57">
        <f t="shared" si="7"/>
        <v>0</v>
      </c>
      <c r="AG13" s="57">
        <v>0</v>
      </c>
      <c r="AH13" s="57">
        <v>15000</v>
      </c>
      <c r="AI13" s="57">
        <v>0</v>
      </c>
      <c r="AJ13" s="57">
        <v>4500</v>
      </c>
      <c r="AK13" s="57">
        <f t="shared" si="8"/>
        <v>0</v>
      </c>
      <c r="AL13" s="57">
        <v>2782.02</v>
      </c>
      <c r="AM13" s="57">
        <v>3</v>
      </c>
      <c r="AN13" s="57">
        <f t="shared" si="9"/>
        <v>8346.06</v>
      </c>
      <c r="AO13" s="57">
        <v>2782.02</v>
      </c>
      <c r="AP13" s="58">
        <v>1</v>
      </c>
      <c r="AQ13" s="57">
        <v>6500</v>
      </c>
      <c r="AR13" s="57">
        <f t="shared" si="10"/>
        <v>78000</v>
      </c>
      <c r="AS13" s="26">
        <v>0</v>
      </c>
      <c r="AT13" s="75">
        <f t="shared" si="11"/>
        <v>377346.06</v>
      </c>
      <c r="AU13" s="26"/>
    </row>
    <row r="14" s="3" customFormat="1" ht="54" customHeight="1" spans="1:47">
      <c r="A14" s="26">
        <v>8</v>
      </c>
      <c r="B14" s="27" t="s">
        <v>62</v>
      </c>
      <c r="C14" s="27">
        <v>4</v>
      </c>
      <c r="D14" s="28" t="s">
        <v>63</v>
      </c>
      <c r="E14" s="27" t="s">
        <v>64</v>
      </c>
      <c r="F14" s="29">
        <v>10142.1</v>
      </c>
      <c r="G14" s="29">
        <v>1258.98</v>
      </c>
      <c r="H14" s="29">
        <v>5035.92</v>
      </c>
      <c r="I14" s="33">
        <v>0</v>
      </c>
      <c r="J14" s="29">
        <f t="shared" si="12"/>
        <v>2014.368</v>
      </c>
      <c r="K14" s="29">
        <f t="shared" si="0"/>
        <v>3549.735</v>
      </c>
      <c r="L14" s="26">
        <v>3</v>
      </c>
      <c r="M14" s="26">
        <v>4000</v>
      </c>
      <c r="N14" s="26">
        <f t="shared" si="1"/>
        <v>144000</v>
      </c>
      <c r="O14" s="56">
        <v>2014.368</v>
      </c>
      <c r="P14" s="56">
        <v>1</v>
      </c>
      <c r="Q14" s="56">
        <f t="shared" si="2"/>
        <v>8883.12</v>
      </c>
      <c r="R14" s="56">
        <v>1</v>
      </c>
      <c r="S14" s="56">
        <f t="shared" si="3"/>
        <v>2</v>
      </c>
      <c r="T14" s="26">
        <v>4500</v>
      </c>
      <c r="U14" s="26">
        <f t="shared" si="4"/>
        <v>108000</v>
      </c>
      <c r="V14" s="26">
        <v>3549.735</v>
      </c>
      <c r="W14" s="56">
        <v>1</v>
      </c>
      <c r="X14" s="26">
        <v>4500</v>
      </c>
      <c r="Y14" s="26">
        <f t="shared" si="5"/>
        <v>54000</v>
      </c>
      <c r="Z14" s="26">
        <v>5035.92</v>
      </c>
      <c r="AA14" s="56">
        <v>1</v>
      </c>
      <c r="AB14" s="26">
        <v>6500</v>
      </c>
      <c r="AC14" s="26">
        <f t="shared" si="6"/>
        <v>78000</v>
      </c>
      <c r="AD14" s="26">
        <v>0</v>
      </c>
      <c r="AE14" s="26">
        <v>600</v>
      </c>
      <c r="AF14" s="26">
        <f t="shared" si="7"/>
        <v>0</v>
      </c>
      <c r="AG14" s="26">
        <v>0</v>
      </c>
      <c r="AH14" s="26">
        <v>15000</v>
      </c>
      <c r="AI14" s="26">
        <v>0</v>
      </c>
      <c r="AJ14" s="26">
        <v>4500</v>
      </c>
      <c r="AK14" s="26">
        <f t="shared" si="8"/>
        <v>0</v>
      </c>
      <c r="AL14" s="26">
        <v>5035.92</v>
      </c>
      <c r="AM14" s="26">
        <v>3</v>
      </c>
      <c r="AN14" s="26">
        <f t="shared" si="9"/>
        <v>15107.76</v>
      </c>
      <c r="AO14" s="26">
        <v>5035.92</v>
      </c>
      <c r="AP14" s="56">
        <v>1</v>
      </c>
      <c r="AQ14" s="26">
        <v>6500</v>
      </c>
      <c r="AR14" s="26">
        <f t="shared" si="10"/>
        <v>78000</v>
      </c>
      <c r="AS14" s="26">
        <v>0</v>
      </c>
      <c r="AT14" s="75">
        <f t="shared" si="11"/>
        <v>492107.76</v>
      </c>
      <c r="AU14" s="26"/>
    </row>
    <row r="15" s="3" customFormat="1" ht="84" customHeight="1" spans="1:47">
      <c r="A15" s="26">
        <v>9</v>
      </c>
      <c r="B15" s="27" t="s">
        <v>65</v>
      </c>
      <c r="C15" s="27">
        <v>3</v>
      </c>
      <c r="D15" s="28" t="s">
        <v>66</v>
      </c>
      <c r="E15" s="27" t="s">
        <v>67</v>
      </c>
      <c r="F15" s="29">
        <v>2669.32</v>
      </c>
      <c r="G15" s="29">
        <v>1049</v>
      </c>
      <c r="H15" s="29">
        <v>5240.98</v>
      </c>
      <c r="I15" s="33">
        <v>0</v>
      </c>
      <c r="J15" s="29">
        <f t="shared" si="12"/>
        <v>2096.392</v>
      </c>
      <c r="K15" s="29">
        <f t="shared" si="0"/>
        <v>934.262</v>
      </c>
      <c r="L15" s="26">
        <v>3</v>
      </c>
      <c r="M15" s="26">
        <v>4000</v>
      </c>
      <c r="N15" s="26">
        <f t="shared" si="1"/>
        <v>144000</v>
      </c>
      <c r="O15" s="56">
        <v>2096.392</v>
      </c>
      <c r="P15" s="56">
        <v>1</v>
      </c>
      <c r="Q15" s="56">
        <f t="shared" si="2"/>
        <v>1620.32</v>
      </c>
      <c r="R15" s="56">
        <v>0</v>
      </c>
      <c r="S15" s="56">
        <f t="shared" si="3"/>
        <v>1</v>
      </c>
      <c r="T15" s="26">
        <v>4500</v>
      </c>
      <c r="U15" s="26">
        <f t="shared" si="4"/>
        <v>54000</v>
      </c>
      <c r="V15" s="26">
        <v>934.262</v>
      </c>
      <c r="W15" s="56">
        <v>0</v>
      </c>
      <c r="X15" s="26">
        <v>4500</v>
      </c>
      <c r="Y15" s="26">
        <f t="shared" si="5"/>
        <v>0</v>
      </c>
      <c r="Z15" s="26">
        <v>5240.98</v>
      </c>
      <c r="AA15" s="56">
        <v>1</v>
      </c>
      <c r="AB15" s="26">
        <v>6500</v>
      </c>
      <c r="AC15" s="26">
        <f t="shared" si="6"/>
        <v>78000</v>
      </c>
      <c r="AD15" s="26">
        <v>0</v>
      </c>
      <c r="AE15" s="26">
        <v>600</v>
      </c>
      <c r="AF15" s="26">
        <f t="shared" si="7"/>
        <v>0</v>
      </c>
      <c r="AG15" s="26">
        <v>0</v>
      </c>
      <c r="AH15" s="26">
        <v>15000</v>
      </c>
      <c r="AI15" s="26">
        <v>0</v>
      </c>
      <c r="AJ15" s="26">
        <v>4500</v>
      </c>
      <c r="AK15" s="26">
        <f t="shared" si="8"/>
        <v>0</v>
      </c>
      <c r="AL15" s="26">
        <v>5240.98</v>
      </c>
      <c r="AM15" s="26">
        <v>3</v>
      </c>
      <c r="AN15" s="26">
        <f t="shared" si="9"/>
        <v>15722.94</v>
      </c>
      <c r="AO15" s="26">
        <v>5240.98</v>
      </c>
      <c r="AP15" s="56">
        <v>1</v>
      </c>
      <c r="AQ15" s="26">
        <v>6500</v>
      </c>
      <c r="AR15" s="26">
        <f t="shared" si="10"/>
        <v>78000</v>
      </c>
      <c r="AS15" s="26">
        <v>0</v>
      </c>
      <c r="AT15" s="75">
        <f t="shared" si="11"/>
        <v>384722.94</v>
      </c>
      <c r="AU15" s="26"/>
    </row>
    <row r="16" s="3" customFormat="1" ht="97" customHeight="1" spans="1:47">
      <c r="A16" s="26">
        <v>10</v>
      </c>
      <c r="B16" s="27" t="s">
        <v>68</v>
      </c>
      <c r="C16" s="27">
        <v>4</v>
      </c>
      <c r="D16" s="27" t="s">
        <v>69</v>
      </c>
      <c r="E16" s="27" t="s">
        <v>70</v>
      </c>
      <c r="F16" s="29">
        <v>7944.7</v>
      </c>
      <c r="G16" s="29">
        <v>1630.06</v>
      </c>
      <c r="H16" s="29">
        <v>19202.91</v>
      </c>
      <c r="I16" s="33">
        <v>0</v>
      </c>
      <c r="J16" s="29">
        <f t="shared" si="12"/>
        <v>7681.164</v>
      </c>
      <c r="K16" s="29">
        <f t="shared" si="0"/>
        <v>2780.645</v>
      </c>
      <c r="L16" s="26">
        <v>3</v>
      </c>
      <c r="M16" s="57">
        <v>4000</v>
      </c>
      <c r="N16" s="57">
        <f t="shared" si="1"/>
        <v>144000</v>
      </c>
      <c r="O16" s="58">
        <v>7681.164</v>
      </c>
      <c r="P16" s="58">
        <v>4</v>
      </c>
      <c r="Q16" s="58">
        <f t="shared" si="2"/>
        <v>6314.64</v>
      </c>
      <c r="R16" s="58">
        <v>1</v>
      </c>
      <c r="S16" s="58">
        <f t="shared" si="3"/>
        <v>5</v>
      </c>
      <c r="T16" s="57">
        <v>4500</v>
      </c>
      <c r="U16" s="57">
        <f t="shared" si="4"/>
        <v>270000</v>
      </c>
      <c r="V16" s="57">
        <v>2780.645</v>
      </c>
      <c r="W16" s="58">
        <v>1</v>
      </c>
      <c r="X16" s="57">
        <v>4500</v>
      </c>
      <c r="Y16" s="57">
        <f t="shared" si="5"/>
        <v>54000</v>
      </c>
      <c r="Z16" s="57">
        <v>19202.91</v>
      </c>
      <c r="AA16" s="58">
        <v>1</v>
      </c>
      <c r="AB16" s="57">
        <v>6500</v>
      </c>
      <c r="AC16" s="57">
        <f t="shared" si="6"/>
        <v>78000</v>
      </c>
      <c r="AD16" s="57">
        <v>4</v>
      </c>
      <c r="AE16" s="57">
        <v>600</v>
      </c>
      <c r="AF16" s="57">
        <f t="shared" si="7"/>
        <v>28800</v>
      </c>
      <c r="AG16" s="57">
        <v>0</v>
      </c>
      <c r="AH16" s="57">
        <v>15000</v>
      </c>
      <c r="AI16" s="57">
        <v>0</v>
      </c>
      <c r="AJ16" s="57">
        <v>4500</v>
      </c>
      <c r="AK16" s="57">
        <f t="shared" si="8"/>
        <v>0</v>
      </c>
      <c r="AL16" s="57">
        <v>19202.91</v>
      </c>
      <c r="AM16" s="57">
        <v>3</v>
      </c>
      <c r="AN16" s="57">
        <f t="shared" si="9"/>
        <v>57608.73</v>
      </c>
      <c r="AO16" s="57">
        <v>19202.91</v>
      </c>
      <c r="AP16" s="58">
        <v>1</v>
      </c>
      <c r="AQ16" s="57">
        <v>6500</v>
      </c>
      <c r="AR16" s="57">
        <f t="shared" si="10"/>
        <v>78000</v>
      </c>
      <c r="AS16" s="26">
        <v>0</v>
      </c>
      <c r="AT16" s="75">
        <f t="shared" si="11"/>
        <v>725408.73</v>
      </c>
      <c r="AU16" s="26"/>
    </row>
    <row r="17" s="3" customFormat="1" ht="60" customHeight="1" spans="1:47">
      <c r="A17" s="26">
        <v>11</v>
      </c>
      <c r="B17" s="27" t="s">
        <v>71</v>
      </c>
      <c r="C17" s="27">
        <v>4</v>
      </c>
      <c r="D17" s="27" t="s">
        <v>72</v>
      </c>
      <c r="E17" s="27" t="s">
        <v>73</v>
      </c>
      <c r="F17" s="29">
        <v>6260.9</v>
      </c>
      <c r="G17" s="29">
        <v>1597.62</v>
      </c>
      <c r="H17" s="29">
        <v>15927</v>
      </c>
      <c r="I17" s="33">
        <v>0</v>
      </c>
      <c r="J17" s="29">
        <f t="shared" si="12"/>
        <v>6370.8</v>
      </c>
      <c r="K17" s="29">
        <f t="shared" si="0"/>
        <v>2191.315</v>
      </c>
      <c r="L17" s="26">
        <v>3</v>
      </c>
      <c r="M17" s="26">
        <v>4000</v>
      </c>
      <c r="N17" s="57">
        <f t="shared" si="1"/>
        <v>144000</v>
      </c>
      <c r="O17" s="58">
        <v>6370.8</v>
      </c>
      <c r="P17" s="58">
        <v>3</v>
      </c>
      <c r="Q17" s="58">
        <f t="shared" si="2"/>
        <v>4663.28</v>
      </c>
      <c r="R17" s="58">
        <v>1</v>
      </c>
      <c r="S17" s="58">
        <f t="shared" si="3"/>
        <v>4</v>
      </c>
      <c r="T17" s="57">
        <v>4500</v>
      </c>
      <c r="U17" s="57">
        <f t="shared" si="4"/>
        <v>216000</v>
      </c>
      <c r="V17" s="57">
        <v>2191.315</v>
      </c>
      <c r="W17" s="58">
        <v>1</v>
      </c>
      <c r="X17" s="57">
        <v>4500</v>
      </c>
      <c r="Y17" s="57">
        <f t="shared" si="5"/>
        <v>54000</v>
      </c>
      <c r="Z17" s="57">
        <v>15927</v>
      </c>
      <c r="AA17" s="58">
        <v>1</v>
      </c>
      <c r="AB17" s="57">
        <v>6500</v>
      </c>
      <c r="AC17" s="57">
        <f t="shared" si="6"/>
        <v>78000</v>
      </c>
      <c r="AD17" s="57">
        <v>4</v>
      </c>
      <c r="AE17" s="57">
        <v>600</v>
      </c>
      <c r="AF17" s="57">
        <f t="shared" si="7"/>
        <v>28800</v>
      </c>
      <c r="AG17" s="57">
        <v>0</v>
      </c>
      <c r="AH17" s="57">
        <v>15000</v>
      </c>
      <c r="AI17" s="57">
        <v>0</v>
      </c>
      <c r="AJ17" s="57">
        <v>4500</v>
      </c>
      <c r="AK17" s="57">
        <f t="shared" si="8"/>
        <v>0</v>
      </c>
      <c r="AL17" s="57">
        <v>15927</v>
      </c>
      <c r="AM17" s="57">
        <v>3</v>
      </c>
      <c r="AN17" s="57">
        <f t="shared" si="9"/>
        <v>47781</v>
      </c>
      <c r="AO17" s="57">
        <v>15927</v>
      </c>
      <c r="AP17" s="58">
        <v>1</v>
      </c>
      <c r="AQ17" s="57">
        <v>6500</v>
      </c>
      <c r="AR17" s="57">
        <f t="shared" si="10"/>
        <v>78000</v>
      </c>
      <c r="AS17" s="26">
        <v>0</v>
      </c>
      <c r="AT17" s="75">
        <f t="shared" si="11"/>
        <v>661581</v>
      </c>
      <c r="AU17" s="26"/>
    </row>
    <row r="18" s="3" customFormat="1" ht="69" customHeight="1" spans="1:47">
      <c r="A18" s="26">
        <v>12</v>
      </c>
      <c r="B18" s="27" t="s">
        <v>74</v>
      </c>
      <c r="C18" s="27">
        <v>3</v>
      </c>
      <c r="D18" s="28" t="s">
        <v>75</v>
      </c>
      <c r="E18" s="27" t="s">
        <v>76</v>
      </c>
      <c r="F18" s="30">
        <v>10319</v>
      </c>
      <c r="G18" s="26">
        <v>2535</v>
      </c>
      <c r="H18" s="26">
        <v>12838</v>
      </c>
      <c r="I18" s="33">
        <v>0</v>
      </c>
      <c r="J18" s="29">
        <f t="shared" si="12"/>
        <v>5135.2</v>
      </c>
      <c r="K18" s="29">
        <f t="shared" si="0"/>
        <v>3611.65</v>
      </c>
      <c r="L18" s="26">
        <v>3</v>
      </c>
      <c r="M18" s="57">
        <v>4000</v>
      </c>
      <c r="N18" s="57">
        <f t="shared" si="1"/>
        <v>144000</v>
      </c>
      <c r="O18" s="58">
        <v>5135.2</v>
      </c>
      <c r="P18" s="58">
        <v>3</v>
      </c>
      <c r="Q18" s="58">
        <f t="shared" si="2"/>
        <v>7784</v>
      </c>
      <c r="R18" s="58">
        <v>1</v>
      </c>
      <c r="S18" s="58">
        <f t="shared" si="3"/>
        <v>4</v>
      </c>
      <c r="T18" s="57">
        <v>4500</v>
      </c>
      <c r="U18" s="57">
        <f t="shared" si="4"/>
        <v>216000</v>
      </c>
      <c r="V18" s="57">
        <v>3611.65</v>
      </c>
      <c r="W18" s="58">
        <v>1</v>
      </c>
      <c r="X18" s="57">
        <v>4500</v>
      </c>
      <c r="Y18" s="57">
        <f t="shared" si="5"/>
        <v>54000</v>
      </c>
      <c r="Z18" s="57">
        <v>12838</v>
      </c>
      <c r="AA18" s="58">
        <v>1</v>
      </c>
      <c r="AB18" s="57">
        <v>6500</v>
      </c>
      <c r="AC18" s="57">
        <f t="shared" si="6"/>
        <v>78000</v>
      </c>
      <c r="AD18" s="26">
        <v>3</v>
      </c>
      <c r="AE18" s="57">
        <v>600</v>
      </c>
      <c r="AF18" s="57">
        <f t="shared" si="7"/>
        <v>21600</v>
      </c>
      <c r="AG18" s="57">
        <v>0</v>
      </c>
      <c r="AH18" s="57">
        <v>15000</v>
      </c>
      <c r="AI18" s="57">
        <v>0</v>
      </c>
      <c r="AJ18" s="57">
        <v>4500</v>
      </c>
      <c r="AK18" s="57">
        <f t="shared" si="8"/>
        <v>0</v>
      </c>
      <c r="AL18" s="57">
        <v>12838</v>
      </c>
      <c r="AM18" s="57">
        <v>3</v>
      </c>
      <c r="AN18" s="57">
        <f t="shared" si="9"/>
        <v>38514</v>
      </c>
      <c r="AO18" s="57">
        <v>12838</v>
      </c>
      <c r="AP18" s="58">
        <v>1</v>
      </c>
      <c r="AQ18" s="57">
        <v>6500</v>
      </c>
      <c r="AR18" s="57">
        <f t="shared" si="10"/>
        <v>78000</v>
      </c>
      <c r="AS18" s="26">
        <v>0</v>
      </c>
      <c r="AT18" s="75">
        <f t="shared" si="11"/>
        <v>645114</v>
      </c>
      <c r="AU18" s="26"/>
    </row>
    <row r="19" s="3" customFormat="1" ht="61" customHeight="1" spans="1:47">
      <c r="A19" s="26">
        <v>13</v>
      </c>
      <c r="B19" s="27" t="s">
        <v>77</v>
      </c>
      <c r="C19" s="27">
        <v>4</v>
      </c>
      <c r="D19" s="27" t="s">
        <v>78</v>
      </c>
      <c r="E19" s="27" t="s">
        <v>79</v>
      </c>
      <c r="F19" s="30">
        <v>6092.7</v>
      </c>
      <c r="G19" s="26">
        <v>1370</v>
      </c>
      <c r="H19" s="26">
        <v>7710.89</v>
      </c>
      <c r="I19" s="33">
        <v>0</v>
      </c>
      <c r="J19" s="29">
        <f t="shared" si="12"/>
        <v>3084.356</v>
      </c>
      <c r="K19" s="29">
        <f t="shared" si="0"/>
        <v>2132.445</v>
      </c>
      <c r="L19" s="26">
        <v>3</v>
      </c>
      <c r="M19" s="26">
        <v>4000</v>
      </c>
      <c r="N19" s="57">
        <f t="shared" si="1"/>
        <v>144000</v>
      </c>
      <c r="O19" s="58">
        <v>3084.4</v>
      </c>
      <c r="P19" s="58">
        <v>2</v>
      </c>
      <c r="Q19" s="58">
        <f t="shared" si="2"/>
        <v>4722.7</v>
      </c>
      <c r="R19" s="58">
        <v>1</v>
      </c>
      <c r="S19" s="58">
        <f t="shared" si="3"/>
        <v>3</v>
      </c>
      <c r="T19" s="57">
        <v>4500</v>
      </c>
      <c r="U19" s="57">
        <f t="shared" si="4"/>
        <v>162000</v>
      </c>
      <c r="V19" s="57">
        <v>2132.4</v>
      </c>
      <c r="W19" s="58">
        <v>1</v>
      </c>
      <c r="X19" s="57">
        <v>4500</v>
      </c>
      <c r="Y19" s="57">
        <f t="shared" si="5"/>
        <v>54000</v>
      </c>
      <c r="Z19" s="57">
        <v>7710.89</v>
      </c>
      <c r="AA19" s="58">
        <v>1</v>
      </c>
      <c r="AB19" s="57">
        <v>6500</v>
      </c>
      <c r="AC19" s="57">
        <f t="shared" si="6"/>
        <v>78000</v>
      </c>
      <c r="AD19" s="26">
        <v>3</v>
      </c>
      <c r="AE19" s="57">
        <v>600</v>
      </c>
      <c r="AF19" s="57">
        <f t="shared" si="7"/>
        <v>21600</v>
      </c>
      <c r="AG19" s="57">
        <v>0</v>
      </c>
      <c r="AH19" s="57">
        <v>15000</v>
      </c>
      <c r="AI19" s="57">
        <v>0</v>
      </c>
      <c r="AJ19" s="57">
        <v>4500</v>
      </c>
      <c r="AK19" s="57">
        <f t="shared" si="8"/>
        <v>0</v>
      </c>
      <c r="AL19" s="57">
        <v>7710.89</v>
      </c>
      <c r="AM19" s="57">
        <v>3</v>
      </c>
      <c r="AN19" s="57">
        <f t="shared" si="9"/>
        <v>23132.67</v>
      </c>
      <c r="AO19" s="57">
        <v>7710.89</v>
      </c>
      <c r="AP19" s="58">
        <v>1</v>
      </c>
      <c r="AQ19" s="57">
        <v>6500</v>
      </c>
      <c r="AR19" s="57">
        <f t="shared" si="10"/>
        <v>78000</v>
      </c>
      <c r="AS19" s="26">
        <v>0</v>
      </c>
      <c r="AT19" s="75">
        <f t="shared" si="11"/>
        <v>575732.67</v>
      </c>
      <c r="AU19" s="26"/>
    </row>
    <row r="20" s="3" customFormat="1" ht="61" customHeight="1" spans="1:47">
      <c r="A20" s="26">
        <v>14</v>
      </c>
      <c r="B20" s="27" t="s">
        <v>80</v>
      </c>
      <c r="C20" s="27">
        <v>2</v>
      </c>
      <c r="D20" s="78" t="s">
        <v>81</v>
      </c>
      <c r="E20" s="27" t="s">
        <v>82</v>
      </c>
      <c r="F20" s="26">
        <v>6888.9</v>
      </c>
      <c r="G20" s="26">
        <v>1036.22</v>
      </c>
      <c r="H20" s="26">
        <v>4122.76</v>
      </c>
      <c r="I20" s="26">
        <v>0</v>
      </c>
      <c r="J20" s="29">
        <f t="shared" si="12"/>
        <v>1649.104</v>
      </c>
      <c r="K20" s="29">
        <f t="shared" si="0"/>
        <v>2411.115</v>
      </c>
      <c r="L20" s="26">
        <v>3</v>
      </c>
      <c r="M20" s="26">
        <v>4000</v>
      </c>
      <c r="N20" s="26">
        <f t="shared" si="1"/>
        <v>144000</v>
      </c>
      <c r="O20" s="56">
        <v>1649.104</v>
      </c>
      <c r="P20" s="56">
        <v>1</v>
      </c>
      <c r="Q20" s="56">
        <f t="shared" si="2"/>
        <v>5852.68</v>
      </c>
      <c r="R20" s="56">
        <v>1</v>
      </c>
      <c r="S20" s="56">
        <f t="shared" si="3"/>
        <v>2</v>
      </c>
      <c r="T20" s="26">
        <v>4500</v>
      </c>
      <c r="U20" s="26">
        <f t="shared" si="4"/>
        <v>108000</v>
      </c>
      <c r="V20" s="75">
        <v>2411.115</v>
      </c>
      <c r="W20" s="56">
        <v>1</v>
      </c>
      <c r="X20" s="26">
        <v>4500</v>
      </c>
      <c r="Y20" s="26">
        <f t="shared" si="5"/>
        <v>54000</v>
      </c>
      <c r="Z20" s="26">
        <v>4122.76</v>
      </c>
      <c r="AA20" s="56">
        <v>1</v>
      </c>
      <c r="AB20" s="26">
        <v>6500</v>
      </c>
      <c r="AC20" s="26">
        <f t="shared" si="6"/>
        <v>78000</v>
      </c>
      <c r="AD20" s="26">
        <v>0</v>
      </c>
      <c r="AE20" s="26">
        <v>600</v>
      </c>
      <c r="AF20" s="26">
        <f t="shared" si="7"/>
        <v>0</v>
      </c>
      <c r="AG20" s="26">
        <v>0</v>
      </c>
      <c r="AH20" s="26">
        <v>15000</v>
      </c>
      <c r="AI20" s="26">
        <v>0</v>
      </c>
      <c r="AJ20" s="26">
        <v>4500</v>
      </c>
      <c r="AK20" s="26">
        <f t="shared" si="8"/>
        <v>0</v>
      </c>
      <c r="AL20" s="26">
        <v>4122.76</v>
      </c>
      <c r="AM20" s="26">
        <v>3</v>
      </c>
      <c r="AN20" s="26">
        <f t="shared" si="9"/>
        <v>12368.28</v>
      </c>
      <c r="AO20" s="26">
        <v>4122.76</v>
      </c>
      <c r="AP20" s="56">
        <v>1</v>
      </c>
      <c r="AQ20" s="26">
        <v>6500</v>
      </c>
      <c r="AR20" s="26">
        <f t="shared" si="10"/>
        <v>78000</v>
      </c>
      <c r="AS20" s="26">
        <v>0</v>
      </c>
      <c r="AT20" s="75">
        <f t="shared" si="11"/>
        <v>489368.28</v>
      </c>
      <c r="AU20" s="26"/>
    </row>
    <row r="21" s="3" customFormat="1" ht="61" customHeight="1" spans="1:47">
      <c r="A21" s="26">
        <v>15</v>
      </c>
      <c r="B21" s="27" t="s">
        <v>83</v>
      </c>
      <c r="C21" s="26">
        <v>3</v>
      </c>
      <c r="D21" s="27" t="s">
        <v>84</v>
      </c>
      <c r="E21" s="27" t="s">
        <v>85</v>
      </c>
      <c r="F21" s="29">
        <v>22521.5</v>
      </c>
      <c r="G21" s="29">
        <v>5006.16</v>
      </c>
      <c r="H21" s="29">
        <v>17969.72</v>
      </c>
      <c r="I21" s="26">
        <v>0</v>
      </c>
      <c r="J21" s="29">
        <f t="shared" si="12"/>
        <v>7187.888</v>
      </c>
      <c r="K21" s="29">
        <f t="shared" si="0"/>
        <v>7882.525</v>
      </c>
      <c r="L21" s="26">
        <v>3</v>
      </c>
      <c r="M21" s="26">
        <v>4000</v>
      </c>
      <c r="N21" s="26">
        <f t="shared" si="1"/>
        <v>144000</v>
      </c>
      <c r="O21" s="56">
        <v>7187.9</v>
      </c>
      <c r="P21" s="56">
        <v>4</v>
      </c>
      <c r="Q21" s="56">
        <f t="shared" si="2"/>
        <v>17515.34</v>
      </c>
      <c r="R21" s="56">
        <v>2</v>
      </c>
      <c r="S21" s="56">
        <f t="shared" si="3"/>
        <v>6</v>
      </c>
      <c r="T21" s="26">
        <v>4500</v>
      </c>
      <c r="U21" s="26">
        <f t="shared" si="4"/>
        <v>324000</v>
      </c>
      <c r="V21" s="75">
        <v>7882.5</v>
      </c>
      <c r="W21" s="56">
        <v>2</v>
      </c>
      <c r="X21" s="26">
        <v>4500</v>
      </c>
      <c r="Y21" s="26">
        <f t="shared" si="5"/>
        <v>108000</v>
      </c>
      <c r="Z21" s="29">
        <v>17969.72</v>
      </c>
      <c r="AA21" s="56">
        <v>1</v>
      </c>
      <c r="AB21" s="26">
        <v>6500</v>
      </c>
      <c r="AC21" s="26">
        <f t="shared" si="6"/>
        <v>78000</v>
      </c>
      <c r="AD21" s="26">
        <v>4</v>
      </c>
      <c r="AE21" s="26">
        <v>600</v>
      </c>
      <c r="AF21" s="26">
        <f t="shared" si="7"/>
        <v>28800</v>
      </c>
      <c r="AG21" s="26">
        <v>0</v>
      </c>
      <c r="AH21" s="26">
        <v>15000</v>
      </c>
      <c r="AI21" s="26">
        <v>0</v>
      </c>
      <c r="AJ21" s="26">
        <v>4500</v>
      </c>
      <c r="AK21" s="26">
        <f t="shared" si="8"/>
        <v>0</v>
      </c>
      <c r="AL21" s="29">
        <v>17969.72</v>
      </c>
      <c r="AM21" s="26">
        <v>3</v>
      </c>
      <c r="AN21" s="26">
        <f t="shared" si="9"/>
        <v>53909.16</v>
      </c>
      <c r="AO21" s="29">
        <v>17969.72</v>
      </c>
      <c r="AP21" s="56">
        <v>1</v>
      </c>
      <c r="AQ21" s="26">
        <v>6500</v>
      </c>
      <c r="AR21" s="26">
        <f t="shared" si="10"/>
        <v>78000</v>
      </c>
      <c r="AS21" s="26">
        <v>0</v>
      </c>
      <c r="AT21" s="75">
        <f t="shared" si="11"/>
        <v>829709.16</v>
      </c>
      <c r="AU21" s="26"/>
    </row>
    <row r="22" ht="54" customHeight="1" spans="1:47">
      <c r="A22" s="31" t="s">
        <v>86</v>
      </c>
      <c r="B22" s="32"/>
      <c r="C22" s="32"/>
      <c r="D22" s="32"/>
      <c r="E22" s="32"/>
      <c r="F22" s="33">
        <f>SUM(F5:F21)</f>
        <v>152964.42</v>
      </c>
      <c r="G22" s="33">
        <f>SUM(G5:G21)</f>
        <v>31540.67</v>
      </c>
      <c r="H22" s="33">
        <f>SUM(H5:H21)</f>
        <v>159393.49</v>
      </c>
      <c r="I22" s="33">
        <f>SUM(I5:I21)</f>
        <v>14400</v>
      </c>
      <c r="J22" s="29">
        <f>SUM(J5:J21)</f>
        <v>70692.796</v>
      </c>
      <c r="K22" s="29">
        <f t="shared" si="0"/>
        <v>53537.547</v>
      </c>
      <c r="L22" s="33">
        <f t="shared" ref="L22:S22" si="13">SUM(L7:L21)</f>
        <v>66</v>
      </c>
      <c r="M22" s="33"/>
      <c r="N22" s="33">
        <f t="shared" si="13"/>
        <v>3168000</v>
      </c>
      <c r="O22" s="56">
        <f t="shared" si="13"/>
        <v>70692.872</v>
      </c>
      <c r="P22" s="56">
        <f t="shared" si="13"/>
        <v>37</v>
      </c>
      <c r="Q22" s="56">
        <f t="shared" si="13"/>
        <v>121423.75</v>
      </c>
      <c r="R22" s="56">
        <f t="shared" si="13"/>
        <v>16</v>
      </c>
      <c r="S22" s="56">
        <f t="shared" si="13"/>
        <v>53</v>
      </c>
      <c r="T22" s="33"/>
      <c r="U22" s="33">
        <f>SUM(U7:U21)</f>
        <v>2862000</v>
      </c>
      <c r="V22" s="33">
        <f>SUM(V7:V21)</f>
        <v>53537.477</v>
      </c>
      <c r="W22" s="56">
        <f>SUM(W7:W21)</f>
        <v>14</v>
      </c>
      <c r="X22" s="33"/>
      <c r="Y22" s="33">
        <f>SUM(Y7:Y21)</f>
        <v>756000</v>
      </c>
      <c r="Z22" s="33">
        <f>SUM(Z7:Z21)</f>
        <v>159393.49</v>
      </c>
      <c r="AA22" s="56">
        <f>SUM(AA7:AA21)</f>
        <v>15</v>
      </c>
      <c r="AB22" s="33"/>
      <c r="AC22" s="33">
        <f t="shared" ref="AC22:AI22" si="14">SUM(AC7:AC21)</f>
        <v>1170000</v>
      </c>
      <c r="AD22" s="33">
        <f t="shared" si="14"/>
        <v>30</v>
      </c>
      <c r="AE22" s="33"/>
      <c r="AF22" s="33">
        <f t="shared" si="14"/>
        <v>216000</v>
      </c>
      <c r="AG22" s="33">
        <f t="shared" si="14"/>
        <v>300000</v>
      </c>
      <c r="AH22" s="33">
        <f t="shared" si="14"/>
        <v>225000</v>
      </c>
      <c r="AI22" s="33">
        <f t="shared" si="14"/>
        <v>4</v>
      </c>
      <c r="AJ22" s="33"/>
      <c r="AK22" s="33">
        <f>SUM(AK7:AK21)</f>
        <v>216000</v>
      </c>
      <c r="AL22" s="33">
        <f>SUM(AL7:AL21)</f>
        <v>173793.49</v>
      </c>
      <c r="AM22" s="33"/>
      <c r="AN22" s="33">
        <f>SUM(AN7:AN21)</f>
        <v>521380.47</v>
      </c>
      <c r="AO22" s="33">
        <f>SUM(AO7:AO21)</f>
        <v>159393.49</v>
      </c>
      <c r="AP22" s="56">
        <f>SUM(AP7:AP21)</f>
        <v>15</v>
      </c>
      <c r="AQ22" s="33"/>
      <c r="AR22" s="33">
        <f>SUM(AR7:AR21)</f>
        <v>1170000</v>
      </c>
      <c r="AS22" s="33">
        <f>SUM(AS7:AS21)</f>
        <v>400000</v>
      </c>
      <c r="AT22" s="76">
        <f>SUM(AT7:AT21)</f>
        <v>11004380.47</v>
      </c>
      <c r="AU22" s="57"/>
    </row>
  </sheetData>
  <autoFilter xmlns:etc="http://www.wps.cn/officeDocument/2017/etCustomData" ref="A6:AR22" etc:filterBottomFollowUsedRange="0">
    <extLst/>
  </autoFilter>
  <mergeCells count="28">
    <mergeCell ref="A1:B1"/>
    <mergeCell ref="A2:AU2"/>
    <mergeCell ref="A3:D3"/>
    <mergeCell ref="L3:P3"/>
    <mergeCell ref="AQ3:AU3"/>
    <mergeCell ref="AD4:AR4"/>
    <mergeCell ref="AD5:AF5"/>
    <mergeCell ref="AI5:AN5"/>
    <mergeCell ref="AO5:AR5"/>
    <mergeCell ref="A22:B22"/>
    <mergeCell ref="A4:A6"/>
    <mergeCell ref="B4:B6"/>
    <mergeCell ref="C4:C6"/>
    <mergeCell ref="D4:D6"/>
    <mergeCell ref="E4:E6"/>
    <mergeCell ref="F4:F6"/>
    <mergeCell ref="G4:G6"/>
    <mergeCell ref="H4:H6"/>
    <mergeCell ref="I4:I6"/>
    <mergeCell ref="J4:J6"/>
    <mergeCell ref="K4:K6"/>
    <mergeCell ref="AS4:AS5"/>
    <mergeCell ref="AT4:AT6"/>
    <mergeCell ref="AU4:AU6"/>
    <mergeCell ref="L4:N5"/>
    <mergeCell ref="O4:U5"/>
    <mergeCell ref="V4:Y5"/>
    <mergeCell ref="Z4:AC5"/>
  </mergeCells>
  <printOptions horizontalCentered="1"/>
  <pageMargins left="0.196527777777778" right="0.196527777777778" top="0.196527777777778" bottom="0.196527777777778" header="0.5" footer="0.5"/>
  <pageSetup paperSize="9" scale="3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9"/>
  <sheetViews>
    <sheetView zoomScale="70" zoomScaleNormal="70" topLeftCell="L2" workbookViewId="0">
      <selection activeCell="AD5" sqref="AD5:AF5"/>
    </sheetView>
  </sheetViews>
  <sheetFormatPr defaultColWidth="9" defaultRowHeight="14.4"/>
  <cols>
    <col min="1" max="1" width="6.5" customWidth="1"/>
    <col min="2" max="2" width="13.5" customWidth="1"/>
    <col min="3" max="3" width="6" customWidth="1"/>
    <col min="4" max="4" width="17.3796296296296" customWidth="1"/>
    <col min="5" max="5" width="12" customWidth="1"/>
    <col min="6" max="6" width="10.3796296296296"/>
    <col min="7" max="7" width="9.37962962962963"/>
    <col min="8" max="8" width="10.3796296296296"/>
    <col min="9" max="9" width="10.3796296296296" style="79"/>
    <col min="10" max="10" width="10.3796296296296" style="4"/>
    <col min="11" max="11" width="10.3796296296296"/>
    <col min="12" max="12" width="5.12962962962963" style="5" customWidth="1"/>
    <col min="13" max="14" width="8.62962962962963" style="6" customWidth="1"/>
    <col min="15" max="15" width="7.62962962962963" style="6" customWidth="1"/>
    <col min="16" max="16" width="5.12962962962963" style="7" customWidth="1"/>
    <col min="17" max="17" width="7.62962962962963" style="7" customWidth="1"/>
    <col min="18" max="18" width="5.12962962962963" style="7" customWidth="1"/>
    <col min="19" max="19" width="5.12962962962963" style="6" customWidth="1"/>
    <col min="20" max="22" width="8.62962962962963" style="6" customWidth="1"/>
    <col min="23" max="23" width="5.12962962962963" style="7" customWidth="1"/>
    <col min="24" max="26" width="8.62962962962963" style="6" customWidth="1"/>
    <col min="27" max="27" width="5.12962962962963" style="7" customWidth="1"/>
    <col min="28" max="29" width="8.62962962962963" style="6" customWidth="1"/>
    <col min="30" max="30" width="5.12962962962963" style="6" customWidth="1"/>
    <col min="31" max="34" width="8.62962962962963" style="6" customWidth="1"/>
    <col min="35" max="35" width="7.12962962962963" style="6" customWidth="1"/>
    <col min="36" max="41" width="8.62962962962963" style="6" customWidth="1"/>
    <col min="42" max="42" width="5.12962962962963" style="7" customWidth="1"/>
    <col min="43" max="44" width="8.62962962962963" style="6" customWidth="1"/>
    <col min="45" max="45" width="9.12962962962963" style="6" customWidth="1"/>
    <col min="46" max="46" width="13.75" style="8"/>
    <col min="47" max="47" width="9" style="6"/>
    <col min="48" max="48" width="12.6296296296296"/>
  </cols>
  <sheetData>
    <row r="1" s="1" customFormat="1" ht="25" customHeight="1" spans="1:47">
      <c r="A1" s="9" t="s">
        <v>0</v>
      </c>
      <c r="B1" s="9"/>
      <c r="C1" s="9"/>
      <c r="I1" s="80"/>
      <c r="J1" s="34"/>
      <c r="L1" s="35"/>
      <c r="M1" s="35"/>
      <c r="N1" s="35"/>
      <c r="O1" s="35"/>
      <c r="P1" s="36"/>
      <c r="Q1" s="36"/>
      <c r="R1" s="36"/>
      <c r="S1" s="35"/>
      <c r="T1" s="35"/>
      <c r="U1" s="35"/>
      <c r="V1" s="35"/>
      <c r="W1" s="36"/>
      <c r="X1" s="35"/>
      <c r="Y1" s="35"/>
      <c r="Z1" s="35"/>
      <c r="AA1" s="36"/>
      <c r="AB1" s="35"/>
      <c r="AC1" s="35"/>
      <c r="AD1" s="35"/>
      <c r="AE1" s="35"/>
      <c r="AF1" s="35"/>
      <c r="AG1" s="35"/>
      <c r="AH1" s="35"/>
      <c r="AI1" s="35"/>
      <c r="AJ1" s="35"/>
      <c r="AK1" s="35"/>
      <c r="AL1" s="35"/>
      <c r="AM1" s="35"/>
      <c r="AN1" s="35"/>
      <c r="AO1" s="35"/>
      <c r="AP1" s="36"/>
      <c r="AQ1" s="35"/>
      <c r="AR1" s="35"/>
      <c r="AS1" s="35"/>
      <c r="AT1" s="70"/>
      <c r="AU1" s="35"/>
    </row>
    <row r="2" s="1" customFormat="1" ht="60" customHeight="1" spans="1:47">
      <c r="A2" s="10" t="s">
        <v>87</v>
      </c>
      <c r="B2" s="11"/>
      <c r="C2" s="11"/>
      <c r="D2" s="11"/>
      <c r="E2" s="11"/>
      <c r="F2" s="12"/>
      <c r="G2" s="12"/>
      <c r="H2" s="12"/>
      <c r="I2" s="66"/>
      <c r="J2" s="12"/>
      <c r="K2" s="12"/>
      <c r="L2" s="12"/>
      <c r="M2" s="12"/>
      <c r="N2" s="12"/>
      <c r="O2" s="12"/>
      <c r="P2" s="37"/>
      <c r="Q2" s="37"/>
      <c r="R2" s="37"/>
      <c r="S2" s="10"/>
      <c r="T2" s="10"/>
      <c r="U2" s="10"/>
      <c r="V2" s="10"/>
      <c r="W2" s="37"/>
      <c r="X2" s="10"/>
      <c r="Y2" s="10"/>
      <c r="Z2" s="10"/>
      <c r="AA2" s="37"/>
      <c r="AB2" s="10"/>
      <c r="AC2" s="10"/>
      <c r="AD2" s="10"/>
      <c r="AE2" s="10"/>
      <c r="AF2" s="10"/>
      <c r="AG2" s="10"/>
      <c r="AH2" s="12"/>
      <c r="AI2" s="12"/>
      <c r="AJ2" s="12"/>
      <c r="AK2" s="12"/>
      <c r="AL2" s="12"/>
      <c r="AM2" s="12"/>
      <c r="AN2" s="12"/>
      <c r="AO2" s="12"/>
      <c r="AP2" s="37"/>
      <c r="AQ2" s="12"/>
      <c r="AR2" s="66"/>
      <c r="AS2" s="66"/>
      <c r="AT2" s="71"/>
      <c r="AU2" s="10"/>
    </row>
    <row r="3" s="2" customFormat="1" ht="30" customHeight="1" spans="1:47">
      <c r="A3" s="13" t="s">
        <v>2</v>
      </c>
      <c r="B3" s="13"/>
      <c r="C3" s="13"/>
      <c r="D3" s="13"/>
      <c r="E3" s="14"/>
      <c r="F3" s="14"/>
      <c r="G3" s="14"/>
      <c r="H3" s="14"/>
      <c r="I3" s="81"/>
      <c r="J3" s="38"/>
      <c r="K3" s="39"/>
      <c r="L3" s="40" t="s">
        <v>3</v>
      </c>
      <c r="M3" s="40"/>
      <c r="N3" s="40"/>
      <c r="O3" s="40"/>
      <c r="P3" s="41"/>
      <c r="Q3" s="41"/>
      <c r="R3" s="41"/>
      <c r="S3" s="40"/>
      <c r="T3" s="40"/>
      <c r="U3" s="40"/>
      <c r="V3" s="40"/>
      <c r="W3" s="59"/>
      <c r="X3" s="60"/>
      <c r="Y3" s="60"/>
      <c r="Z3" s="60"/>
      <c r="AA3" s="59"/>
      <c r="AB3" s="60"/>
      <c r="AC3" s="60"/>
      <c r="AD3" s="60"/>
      <c r="AE3" s="60"/>
      <c r="AF3" s="60"/>
      <c r="AG3" s="60"/>
      <c r="AH3" s="39"/>
      <c r="AI3" s="39"/>
      <c r="AJ3" s="39"/>
      <c r="AK3" s="39"/>
      <c r="AL3" s="39"/>
      <c r="AM3" s="39"/>
      <c r="AN3" s="39"/>
      <c r="AO3" s="39"/>
      <c r="AP3" s="59"/>
      <c r="AQ3" s="67" t="s">
        <v>4</v>
      </c>
      <c r="AR3" s="67"/>
      <c r="AS3" s="67"/>
      <c r="AT3" s="72"/>
      <c r="AU3" s="67"/>
    </row>
    <row r="4" ht="37" customHeight="1" spans="1:47">
      <c r="A4" s="15" t="s">
        <v>5</v>
      </c>
      <c r="B4" s="16" t="s">
        <v>6</v>
      </c>
      <c r="C4" s="16" t="s">
        <v>7</v>
      </c>
      <c r="D4" s="16" t="s">
        <v>8</v>
      </c>
      <c r="E4" s="16" t="s">
        <v>9</v>
      </c>
      <c r="F4" s="17" t="s">
        <v>10</v>
      </c>
      <c r="G4" s="17" t="s">
        <v>11</v>
      </c>
      <c r="H4" s="17" t="s">
        <v>12</v>
      </c>
      <c r="I4" s="82" t="s">
        <v>13</v>
      </c>
      <c r="J4" s="17" t="s">
        <v>14</v>
      </c>
      <c r="K4" s="42" t="s">
        <v>15</v>
      </c>
      <c r="L4" s="43" t="s">
        <v>16</v>
      </c>
      <c r="M4" s="44"/>
      <c r="N4" s="45"/>
      <c r="O4" s="46" t="s">
        <v>17</v>
      </c>
      <c r="P4" s="47"/>
      <c r="Q4" s="47"/>
      <c r="R4" s="47"/>
      <c r="S4" s="47"/>
      <c r="T4" s="47"/>
      <c r="U4" s="61"/>
      <c r="V4" s="47" t="s">
        <v>18</v>
      </c>
      <c r="W4" s="47"/>
      <c r="X4" s="47"/>
      <c r="Y4" s="61"/>
      <c r="Z4" s="47" t="s">
        <v>19</v>
      </c>
      <c r="AA4" s="47"/>
      <c r="AB4" s="47"/>
      <c r="AC4" s="61"/>
      <c r="AD4" s="64" t="s">
        <v>20</v>
      </c>
      <c r="AE4" s="65"/>
      <c r="AF4" s="65"/>
      <c r="AG4" s="65"/>
      <c r="AH4" s="65"/>
      <c r="AI4" s="65"/>
      <c r="AJ4" s="65"/>
      <c r="AK4" s="65"/>
      <c r="AL4" s="65"/>
      <c r="AM4" s="65"/>
      <c r="AN4" s="65"/>
      <c r="AO4" s="65"/>
      <c r="AP4" s="68"/>
      <c r="AQ4" s="65"/>
      <c r="AR4" s="69"/>
      <c r="AS4" s="85" t="s">
        <v>21</v>
      </c>
      <c r="AT4" s="73" t="s">
        <v>22</v>
      </c>
      <c r="AU4" s="74" t="s">
        <v>23</v>
      </c>
    </row>
    <row r="5" ht="63" customHeight="1" spans="1:47">
      <c r="A5" s="18"/>
      <c r="B5" s="19"/>
      <c r="C5" s="19"/>
      <c r="D5" s="19"/>
      <c r="E5" s="19"/>
      <c r="F5" s="20"/>
      <c r="G5" s="21"/>
      <c r="H5" s="20"/>
      <c r="I5" s="83"/>
      <c r="J5" s="21"/>
      <c r="K5" s="42"/>
      <c r="L5" s="48"/>
      <c r="M5" s="49"/>
      <c r="N5" s="50"/>
      <c r="O5" s="51"/>
      <c r="P5" s="52"/>
      <c r="Q5" s="52"/>
      <c r="R5" s="52"/>
      <c r="S5" s="52"/>
      <c r="T5" s="52"/>
      <c r="U5" s="62"/>
      <c r="V5" s="52"/>
      <c r="W5" s="52"/>
      <c r="X5" s="52"/>
      <c r="Y5" s="62"/>
      <c r="Z5" s="52"/>
      <c r="AA5" s="52"/>
      <c r="AB5" s="52"/>
      <c r="AC5" s="62"/>
      <c r="AD5" s="63" t="s">
        <v>24</v>
      </c>
      <c r="AE5" s="63"/>
      <c r="AF5" s="63"/>
      <c r="AG5" s="63" t="s">
        <v>25</v>
      </c>
      <c r="AH5" s="64" t="s">
        <v>26</v>
      </c>
      <c r="AI5" s="64" t="s">
        <v>27</v>
      </c>
      <c r="AJ5" s="65"/>
      <c r="AK5" s="65"/>
      <c r="AL5" s="65"/>
      <c r="AM5" s="65"/>
      <c r="AN5" s="69"/>
      <c r="AO5" s="55" t="s">
        <v>28</v>
      </c>
      <c r="AP5" s="55"/>
      <c r="AQ5" s="55"/>
      <c r="AR5" s="55"/>
      <c r="AS5" s="85"/>
      <c r="AT5" s="73"/>
      <c r="AU5" s="74"/>
    </row>
    <row r="6" ht="61" customHeight="1" spans="1:47">
      <c r="A6" s="22"/>
      <c r="B6" s="23"/>
      <c r="C6" s="23"/>
      <c r="D6" s="23"/>
      <c r="E6" s="23"/>
      <c r="F6" s="24"/>
      <c r="G6" s="25"/>
      <c r="H6" s="24"/>
      <c r="I6" s="84"/>
      <c r="J6" s="25"/>
      <c r="K6" s="42"/>
      <c r="L6" s="53" t="s">
        <v>29</v>
      </c>
      <c r="M6" s="54" t="s">
        <v>30</v>
      </c>
      <c r="N6" s="53" t="s">
        <v>31</v>
      </c>
      <c r="O6" s="55" t="s">
        <v>14</v>
      </c>
      <c r="P6" s="55" t="s">
        <v>32</v>
      </c>
      <c r="Q6" s="55" t="s">
        <v>33</v>
      </c>
      <c r="R6" s="63" t="s">
        <v>34</v>
      </c>
      <c r="S6" s="63" t="s">
        <v>35</v>
      </c>
      <c r="T6" s="54" t="s">
        <v>30</v>
      </c>
      <c r="U6" s="53" t="s">
        <v>31</v>
      </c>
      <c r="V6" s="53" t="s">
        <v>15</v>
      </c>
      <c r="W6" s="55" t="s">
        <v>29</v>
      </c>
      <c r="X6" s="54" t="s">
        <v>30</v>
      </c>
      <c r="Y6" s="53" t="s">
        <v>31</v>
      </c>
      <c r="Z6" s="53" t="s">
        <v>12</v>
      </c>
      <c r="AA6" s="55" t="s">
        <v>29</v>
      </c>
      <c r="AB6" s="54" t="s">
        <v>30</v>
      </c>
      <c r="AC6" s="53" t="s">
        <v>31</v>
      </c>
      <c r="AD6" s="63" t="s">
        <v>36</v>
      </c>
      <c r="AE6" s="54" t="s">
        <v>30</v>
      </c>
      <c r="AF6" s="63" t="s">
        <v>31</v>
      </c>
      <c r="AG6" s="63" t="s">
        <v>31</v>
      </c>
      <c r="AH6" s="63" t="s">
        <v>31</v>
      </c>
      <c r="AI6" s="63" t="s">
        <v>37</v>
      </c>
      <c r="AJ6" s="63" t="s">
        <v>38</v>
      </c>
      <c r="AK6" s="63" t="s">
        <v>39</v>
      </c>
      <c r="AL6" s="63" t="s">
        <v>12</v>
      </c>
      <c r="AM6" s="54" t="s">
        <v>40</v>
      </c>
      <c r="AN6" s="53" t="s">
        <v>41</v>
      </c>
      <c r="AO6" s="53" t="s">
        <v>12</v>
      </c>
      <c r="AP6" s="55" t="s">
        <v>29</v>
      </c>
      <c r="AQ6" s="54" t="s">
        <v>30</v>
      </c>
      <c r="AR6" s="63" t="s">
        <v>31</v>
      </c>
      <c r="AS6" s="85" t="s">
        <v>31</v>
      </c>
      <c r="AT6" s="73"/>
      <c r="AU6" s="74"/>
    </row>
    <row r="7" s="3" customFormat="1" ht="90" customHeight="1" spans="1:47">
      <c r="A7" s="26">
        <v>1</v>
      </c>
      <c r="B7" s="27" t="s">
        <v>42</v>
      </c>
      <c r="C7" s="27">
        <v>1</v>
      </c>
      <c r="D7" s="27" t="s">
        <v>43</v>
      </c>
      <c r="E7" s="27" t="s">
        <v>44</v>
      </c>
      <c r="F7" s="29">
        <v>44634</v>
      </c>
      <c r="G7" s="29">
        <v>6297.9</v>
      </c>
      <c r="H7" s="29">
        <v>25155</v>
      </c>
      <c r="I7" s="33">
        <v>0</v>
      </c>
      <c r="J7" s="29">
        <f>H7*0.8</f>
        <v>20124</v>
      </c>
      <c r="K7" s="29">
        <f>F7*0.35</f>
        <v>15621.9</v>
      </c>
      <c r="L7" s="26">
        <v>19</v>
      </c>
      <c r="M7" s="26">
        <v>4000</v>
      </c>
      <c r="N7" s="26">
        <f>M7*L7*12</f>
        <v>912000</v>
      </c>
      <c r="O7" s="56">
        <v>20124</v>
      </c>
      <c r="P7" s="56">
        <v>10</v>
      </c>
      <c r="Q7" s="56">
        <f>F7-G7</f>
        <v>38336.1</v>
      </c>
      <c r="R7" s="56">
        <v>5</v>
      </c>
      <c r="S7" s="56">
        <f>P7+R7</f>
        <v>15</v>
      </c>
      <c r="T7" s="26">
        <v>4500</v>
      </c>
      <c r="U7" s="26">
        <f>S7*T7*12</f>
        <v>810000</v>
      </c>
      <c r="V7" s="26">
        <v>15621.9</v>
      </c>
      <c r="W7" s="56">
        <v>3</v>
      </c>
      <c r="X7" s="26">
        <v>4500</v>
      </c>
      <c r="Y7" s="26">
        <f>X7*W7*12</f>
        <v>162000</v>
      </c>
      <c r="Z7" s="26">
        <v>25155</v>
      </c>
      <c r="AA7" s="56">
        <v>1</v>
      </c>
      <c r="AB7" s="26">
        <v>6500</v>
      </c>
      <c r="AC7" s="26">
        <f>AB7*AA7*12</f>
        <v>78000</v>
      </c>
      <c r="AD7" s="26">
        <v>3</v>
      </c>
      <c r="AE7" s="26">
        <v>600</v>
      </c>
      <c r="AF7" s="26">
        <f>AE7*AD7*12</f>
        <v>21600</v>
      </c>
      <c r="AG7" s="26">
        <v>150000</v>
      </c>
      <c r="AH7" s="26">
        <v>15000</v>
      </c>
      <c r="AI7" s="26">
        <v>4</v>
      </c>
      <c r="AJ7" s="26">
        <v>4500</v>
      </c>
      <c r="AK7" s="26">
        <f>AJ7*AI7*12</f>
        <v>216000</v>
      </c>
      <c r="AL7" s="26">
        <v>25155</v>
      </c>
      <c r="AM7" s="26">
        <v>3</v>
      </c>
      <c r="AN7" s="26">
        <f>AM7*H7</f>
        <v>75465</v>
      </c>
      <c r="AO7" s="26">
        <v>25155</v>
      </c>
      <c r="AP7" s="56">
        <v>1</v>
      </c>
      <c r="AQ7" s="26">
        <v>6500</v>
      </c>
      <c r="AR7" s="26">
        <f>AQ7*AP7*12</f>
        <v>78000</v>
      </c>
      <c r="AS7" s="26">
        <v>400000</v>
      </c>
      <c r="AT7" s="75">
        <f>N7+U7+Y7+AC7+AF7+AG7+AH7+AK7+AN7+AR7+AS7</f>
        <v>2918065</v>
      </c>
      <c r="AU7" s="26"/>
    </row>
    <row r="8" ht="81" customHeight="1" spans="1:47">
      <c r="A8" s="26">
        <v>2</v>
      </c>
      <c r="B8" s="27" t="s">
        <v>45</v>
      </c>
      <c r="C8" s="27">
        <v>1</v>
      </c>
      <c r="D8" s="27" t="s">
        <v>46</v>
      </c>
      <c r="E8" s="27" t="s">
        <v>44</v>
      </c>
      <c r="F8" s="29">
        <v>15814</v>
      </c>
      <c r="G8" s="29">
        <v>5274</v>
      </c>
      <c r="H8" s="26">
        <v>15633</v>
      </c>
      <c r="I8" s="33">
        <v>14400</v>
      </c>
      <c r="J8" s="29">
        <v>3126.6</v>
      </c>
      <c r="K8" s="29">
        <f>F8*0.35</f>
        <v>5534.9</v>
      </c>
      <c r="L8" s="26">
        <v>8</v>
      </c>
      <c r="M8" s="57">
        <v>4000</v>
      </c>
      <c r="N8" s="57">
        <f>M8*L8*12</f>
        <v>384000</v>
      </c>
      <c r="O8" s="58">
        <v>3126.6</v>
      </c>
      <c r="P8" s="58">
        <v>2</v>
      </c>
      <c r="Q8" s="58">
        <f>F8-G8</f>
        <v>10540</v>
      </c>
      <c r="R8" s="58">
        <v>1</v>
      </c>
      <c r="S8" s="58">
        <f>P8+R8</f>
        <v>3</v>
      </c>
      <c r="T8" s="57">
        <v>4500</v>
      </c>
      <c r="U8" s="57">
        <f>S8*T8*12</f>
        <v>162000</v>
      </c>
      <c r="V8" s="57">
        <v>5534.9</v>
      </c>
      <c r="W8" s="58">
        <v>1</v>
      </c>
      <c r="X8" s="57">
        <v>4500</v>
      </c>
      <c r="Y8" s="57">
        <f>X8*W8*12</f>
        <v>54000</v>
      </c>
      <c r="Z8" s="57">
        <v>15633</v>
      </c>
      <c r="AA8" s="58">
        <v>1</v>
      </c>
      <c r="AB8" s="57">
        <v>6500</v>
      </c>
      <c r="AC8" s="57">
        <f>AB8*AA8*12</f>
        <v>78000</v>
      </c>
      <c r="AD8" s="57">
        <v>2</v>
      </c>
      <c r="AE8" s="57">
        <v>600</v>
      </c>
      <c r="AF8" s="57">
        <f>AE8*AD8*12</f>
        <v>14400</v>
      </c>
      <c r="AG8" s="57">
        <v>150000</v>
      </c>
      <c r="AH8" s="57">
        <v>15000</v>
      </c>
      <c r="AI8" s="57">
        <v>0</v>
      </c>
      <c r="AJ8" s="57">
        <v>4500</v>
      </c>
      <c r="AK8" s="57">
        <f>AJ8*AI8*12</f>
        <v>0</v>
      </c>
      <c r="AL8" s="57">
        <v>30033</v>
      </c>
      <c r="AM8" s="57">
        <v>3</v>
      </c>
      <c r="AN8" s="26">
        <f>AM8*(H8+I8)</f>
        <v>90099</v>
      </c>
      <c r="AO8" s="26">
        <v>15633</v>
      </c>
      <c r="AP8" s="58">
        <v>1</v>
      </c>
      <c r="AQ8" s="57">
        <v>6500</v>
      </c>
      <c r="AR8" s="57">
        <f>AQ8*AP8*12</f>
        <v>78000</v>
      </c>
      <c r="AS8" s="57">
        <v>0</v>
      </c>
      <c r="AT8" s="75">
        <f>N8+U8+Y8+AC8+AF8+AG8+AH8+AK8+AN8+AR8+AS8</f>
        <v>1025499</v>
      </c>
      <c r="AU8" s="57"/>
    </row>
    <row r="9" ht="54" customHeight="1" spans="1:47">
      <c r="A9" s="31" t="s">
        <v>86</v>
      </c>
      <c r="B9" s="32"/>
      <c r="C9" s="32"/>
      <c r="D9" s="32"/>
      <c r="E9" s="32"/>
      <c r="F9" s="33">
        <f>SUM(F5:F8)</f>
        <v>60448</v>
      </c>
      <c r="G9" s="33">
        <f>SUM(G5:G8)</f>
        <v>11571.9</v>
      </c>
      <c r="H9" s="33">
        <f>SUM(H5:H8)</f>
        <v>40788</v>
      </c>
      <c r="I9" s="33">
        <f>SUM(I5:I8)</f>
        <v>14400</v>
      </c>
      <c r="J9" s="29">
        <f>SUM(J5:J8)</f>
        <v>23250.6</v>
      </c>
      <c r="K9" s="29">
        <f>F9*0.35</f>
        <v>21156.8</v>
      </c>
      <c r="L9" s="33">
        <f t="shared" ref="L9:S9" si="0">SUM(L7:L8)</f>
        <v>27</v>
      </c>
      <c r="M9" s="33"/>
      <c r="N9" s="33">
        <f t="shared" si="0"/>
        <v>1296000</v>
      </c>
      <c r="O9" s="56">
        <f t="shared" si="0"/>
        <v>23250.6</v>
      </c>
      <c r="P9" s="56">
        <f t="shared" si="0"/>
        <v>12</v>
      </c>
      <c r="Q9" s="56">
        <f t="shared" si="0"/>
        <v>48876.1</v>
      </c>
      <c r="R9" s="56">
        <f t="shared" si="0"/>
        <v>6</v>
      </c>
      <c r="S9" s="56">
        <f t="shared" si="0"/>
        <v>18</v>
      </c>
      <c r="T9" s="33"/>
      <c r="U9" s="33">
        <f>SUM(U7:U8)</f>
        <v>972000</v>
      </c>
      <c r="V9" s="33">
        <f>SUM(V7:V8)</f>
        <v>21156.8</v>
      </c>
      <c r="W9" s="56">
        <f>SUM(W7:W8)</f>
        <v>4</v>
      </c>
      <c r="X9" s="33"/>
      <c r="Y9" s="33">
        <f>SUM(Y7:Y8)</f>
        <v>216000</v>
      </c>
      <c r="Z9" s="33">
        <f>SUM(Z7:Z8)</f>
        <v>40788</v>
      </c>
      <c r="AA9" s="56">
        <f>SUM(AA7:AA8)</f>
        <v>2</v>
      </c>
      <c r="AB9" s="33"/>
      <c r="AC9" s="33">
        <f t="shared" ref="AC9:AI9" si="1">SUM(AC7:AC8)</f>
        <v>156000</v>
      </c>
      <c r="AD9" s="33">
        <f t="shared" si="1"/>
        <v>5</v>
      </c>
      <c r="AE9" s="33"/>
      <c r="AF9" s="33">
        <f t="shared" si="1"/>
        <v>36000</v>
      </c>
      <c r="AG9" s="33">
        <f t="shared" si="1"/>
        <v>300000</v>
      </c>
      <c r="AH9" s="33">
        <f t="shared" si="1"/>
        <v>30000</v>
      </c>
      <c r="AI9" s="33">
        <f t="shared" si="1"/>
        <v>4</v>
      </c>
      <c r="AJ9" s="33"/>
      <c r="AK9" s="33">
        <f>SUM(AK7:AK8)</f>
        <v>216000</v>
      </c>
      <c r="AL9" s="33">
        <f>SUM(AL7:AL8)</f>
        <v>55188</v>
      </c>
      <c r="AM9" s="33"/>
      <c r="AN9" s="33">
        <f>SUM(AN7:AN8)</f>
        <v>165564</v>
      </c>
      <c r="AO9" s="33">
        <f>SUM(AO7:AO8)</f>
        <v>40788</v>
      </c>
      <c r="AP9" s="56">
        <f>SUM(AP7:AP8)</f>
        <v>2</v>
      </c>
      <c r="AQ9" s="33"/>
      <c r="AR9" s="33">
        <f>SUM(AR7:AR8)</f>
        <v>156000</v>
      </c>
      <c r="AS9" s="33">
        <f>SUM(AS7:AS8)</f>
        <v>400000</v>
      </c>
      <c r="AT9" s="76">
        <f>SUM(AT7:AT8)</f>
        <v>3943564</v>
      </c>
      <c r="AU9" s="57"/>
    </row>
  </sheetData>
  <autoFilter xmlns:etc="http://www.wps.cn/officeDocument/2017/etCustomData" ref="A6:AR9" etc:filterBottomFollowUsedRange="0">
    <extLst/>
  </autoFilter>
  <mergeCells count="28">
    <mergeCell ref="A1:B1"/>
    <mergeCell ref="A2:AU2"/>
    <mergeCell ref="A3:D3"/>
    <mergeCell ref="L3:P3"/>
    <mergeCell ref="AQ3:AU3"/>
    <mergeCell ref="AD4:AR4"/>
    <mergeCell ref="AD5:AF5"/>
    <mergeCell ref="AI5:AN5"/>
    <mergeCell ref="AO5:AR5"/>
    <mergeCell ref="A9:B9"/>
    <mergeCell ref="A4:A6"/>
    <mergeCell ref="B4:B6"/>
    <mergeCell ref="C4:C6"/>
    <mergeCell ref="D4:D6"/>
    <mergeCell ref="E4:E6"/>
    <mergeCell ref="F4:F6"/>
    <mergeCell ref="G4:G6"/>
    <mergeCell ref="H4:H6"/>
    <mergeCell ref="I4:I6"/>
    <mergeCell ref="J4:J6"/>
    <mergeCell ref="K4:K6"/>
    <mergeCell ref="AS4:AS5"/>
    <mergeCell ref="AT4:AT6"/>
    <mergeCell ref="AU4:AU6"/>
    <mergeCell ref="L4:N5"/>
    <mergeCell ref="O4:U5"/>
    <mergeCell ref="V4:Y5"/>
    <mergeCell ref="Z4:AC5"/>
  </mergeCells>
  <printOptions horizontalCentered="1"/>
  <pageMargins left="0.196527777777778" right="0.196527777777778" top="0.196527777777778" bottom="0.196527777777778" header="0.5" footer="0.5"/>
  <pageSetup paperSize="9" scale="36"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12"/>
  <sheetViews>
    <sheetView tabSelected="1" topLeftCell="S8" workbookViewId="0">
      <selection activeCell="A2" sqref="A2:AP2"/>
    </sheetView>
  </sheetViews>
  <sheetFormatPr defaultColWidth="9" defaultRowHeight="14.4"/>
  <cols>
    <col min="1" max="1" width="6.5" customWidth="1"/>
    <col min="2" max="2" width="13.5" customWidth="1"/>
    <col min="3" max="3" width="6" customWidth="1"/>
    <col min="4" max="4" width="17.3796296296296" customWidth="1"/>
    <col min="5" max="5" width="12" customWidth="1"/>
    <col min="6" max="6" width="10.3796296296296"/>
    <col min="7" max="7" width="9.37962962962963"/>
    <col min="8" max="8" width="10.3796296296296"/>
    <col min="9" max="9" width="10.3796296296296" style="4"/>
    <col min="10" max="10" width="10.3796296296296"/>
    <col min="11" max="11" width="5.12962962962963" style="5" customWidth="1"/>
    <col min="12" max="13" width="8.62962962962963" style="6" customWidth="1"/>
    <col min="14" max="14" width="7.62962962962963" style="6" customWidth="1"/>
    <col min="15" max="15" width="5.12962962962963" style="7" customWidth="1"/>
    <col min="16" max="16" width="7.62962962962963" style="7" customWidth="1"/>
    <col min="17" max="17" width="5.12962962962963" style="7" customWidth="1"/>
    <col min="18" max="18" width="5.12962962962963" style="6" customWidth="1"/>
    <col min="19" max="21" width="8.62962962962963" style="6" customWidth="1"/>
    <col min="22" max="22" width="5.12962962962963" style="7" customWidth="1"/>
    <col min="23" max="25" width="8.62962962962963" style="6" customWidth="1"/>
    <col min="26" max="26" width="5.12962962962963" style="7" customWidth="1"/>
    <col min="27" max="28" width="8.62962962962963" style="6" customWidth="1"/>
    <col min="29" max="29" width="5.12962962962963" style="6" customWidth="1"/>
    <col min="30" max="37" width="8.62962962962963" style="6" customWidth="1"/>
    <col min="38" max="38" width="5.12962962962963" style="7" customWidth="1"/>
    <col min="39" max="40" width="8.62962962962963" style="6" customWidth="1"/>
    <col min="41" max="41" width="13.75" style="8"/>
    <col min="42" max="42" width="9" style="6"/>
    <col min="43" max="43" width="12.6296296296296"/>
  </cols>
  <sheetData>
    <row r="1" s="1" customFormat="1" ht="25" customHeight="1" spans="1:42">
      <c r="A1" s="9" t="s">
        <v>0</v>
      </c>
      <c r="B1" s="9"/>
      <c r="C1" s="9"/>
      <c r="I1" s="34"/>
      <c r="K1" s="35"/>
      <c r="L1" s="35"/>
      <c r="M1" s="35"/>
      <c r="N1" s="35"/>
      <c r="O1" s="36"/>
      <c r="P1" s="36"/>
      <c r="Q1" s="36"/>
      <c r="R1" s="35"/>
      <c r="S1" s="35"/>
      <c r="T1" s="35"/>
      <c r="U1" s="35"/>
      <c r="V1" s="36"/>
      <c r="W1" s="35"/>
      <c r="X1" s="35"/>
      <c r="Y1" s="35"/>
      <c r="Z1" s="36"/>
      <c r="AA1" s="35"/>
      <c r="AB1" s="35"/>
      <c r="AC1" s="35"/>
      <c r="AD1" s="35"/>
      <c r="AE1" s="35"/>
      <c r="AF1" s="35"/>
      <c r="AG1" s="35"/>
      <c r="AH1" s="35"/>
      <c r="AI1" s="35"/>
      <c r="AJ1" s="35"/>
      <c r="AK1" s="35"/>
      <c r="AL1" s="36"/>
      <c r="AM1" s="35"/>
      <c r="AN1" s="35"/>
      <c r="AO1" s="70"/>
      <c r="AP1" s="35"/>
    </row>
    <row r="2" s="1" customFormat="1" ht="60" customHeight="1" spans="1:42">
      <c r="A2" s="10" t="s">
        <v>88</v>
      </c>
      <c r="B2" s="11"/>
      <c r="C2" s="11"/>
      <c r="D2" s="11"/>
      <c r="E2" s="11"/>
      <c r="F2" s="12"/>
      <c r="G2" s="12"/>
      <c r="H2" s="12"/>
      <c r="I2" s="12"/>
      <c r="J2" s="12"/>
      <c r="K2" s="12"/>
      <c r="L2" s="12"/>
      <c r="M2" s="12"/>
      <c r="N2" s="12"/>
      <c r="O2" s="37"/>
      <c r="P2" s="37"/>
      <c r="Q2" s="37"/>
      <c r="R2" s="10"/>
      <c r="S2" s="10"/>
      <c r="T2" s="10"/>
      <c r="U2" s="10"/>
      <c r="V2" s="37"/>
      <c r="W2" s="10"/>
      <c r="X2" s="10"/>
      <c r="Y2" s="10"/>
      <c r="Z2" s="37"/>
      <c r="AA2" s="10"/>
      <c r="AB2" s="10"/>
      <c r="AC2" s="10"/>
      <c r="AD2" s="10"/>
      <c r="AE2" s="10"/>
      <c r="AF2" s="10"/>
      <c r="AG2" s="12"/>
      <c r="AH2" s="12"/>
      <c r="AI2" s="12"/>
      <c r="AJ2" s="12"/>
      <c r="AK2" s="12"/>
      <c r="AL2" s="37"/>
      <c r="AM2" s="12"/>
      <c r="AN2" s="66"/>
      <c r="AO2" s="71"/>
      <c r="AP2" s="10"/>
    </row>
    <row r="3" s="2" customFormat="1" ht="30" customHeight="1" spans="1:42">
      <c r="A3" s="13" t="s">
        <v>2</v>
      </c>
      <c r="B3" s="13"/>
      <c r="C3" s="13"/>
      <c r="D3" s="13"/>
      <c r="E3" s="14"/>
      <c r="F3" s="14"/>
      <c r="G3" s="14"/>
      <c r="H3" s="14"/>
      <c r="I3" s="38"/>
      <c r="J3" s="39"/>
      <c r="K3" s="40" t="s">
        <v>3</v>
      </c>
      <c r="L3" s="40"/>
      <c r="M3" s="40"/>
      <c r="N3" s="40"/>
      <c r="O3" s="41"/>
      <c r="P3" s="41"/>
      <c r="Q3" s="41"/>
      <c r="R3" s="40"/>
      <c r="S3" s="40"/>
      <c r="T3" s="40"/>
      <c r="U3" s="40"/>
      <c r="V3" s="59"/>
      <c r="W3" s="60"/>
      <c r="X3" s="60"/>
      <c r="Y3" s="60"/>
      <c r="Z3" s="59"/>
      <c r="AA3" s="60"/>
      <c r="AB3" s="60"/>
      <c r="AC3" s="60"/>
      <c r="AD3" s="60"/>
      <c r="AE3" s="60"/>
      <c r="AF3" s="60"/>
      <c r="AG3" s="39"/>
      <c r="AH3" s="39"/>
      <c r="AI3" s="39"/>
      <c r="AJ3" s="39"/>
      <c r="AK3" s="39"/>
      <c r="AL3" s="59"/>
      <c r="AM3" s="67" t="s">
        <v>4</v>
      </c>
      <c r="AN3" s="67"/>
      <c r="AO3" s="72"/>
      <c r="AP3" s="67"/>
    </row>
    <row r="4" ht="37" customHeight="1" spans="1:42">
      <c r="A4" s="15" t="s">
        <v>5</v>
      </c>
      <c r="B4" s="16" t="s">
        <v>6</v>
      </c>
      <c r="C4" s="16" t="s">
        <v>7</v>
      </c>
      <c r="D4" s="16" t="s">
        <v>8</v>
      </c>
      <c r="E4" s="16" t="s">
        <v>9</v>
      </c>
      <c r="F4" s="17" t="s">
        <v>10</v>
      </c>
      <c r="G4" s="17" t="s">
        <v>11</v>
      </c>
      <c r="H4" s="17" t="s">
        <v>12</v>
      </c>
      <c r="I4" s="17" t="s">
        <v>14</v>
      </c>
      <c r="J4" s="42" t="s">
        <v>15</v>
      </c>
      <c r="K4" s="43" t="s">
        <v>16</v>
      </c>
      <c r="L4" s="44"/>
      <c r="M4" s="45"/>
      <c r="N4" s="46" t="s">
        <v>17</v>
      </c>
      <c r="O4" s="47"/>
      <c r="P4" s="47"/>
      <c r="Q4" s="47"/>
      <c r="R4" s="47"/>
      <c r="S4" s="47"/>
      <c r="T4" s="61"/>
      <c r="U4" s="47" t="s">
        <v>18</v>
      </c>
      <c r="V4" s="47"/>
      <c r="W4" s="47"/>
      <c r="X4" s="61"/>
      <c r="Y4" s="47" t="s">
        <v>19</v>
      </c>
      <c r="Z4" s="47"/>
      <c r="AA4" s="47"/>
      <c r="AB4" s="61"/>
      <c r="AC4" s="64" t="s">
        <v>20</v>
      </c>
      <c r="AD4" s="65"/>
      <c r="AE4" s="65"/>
      <c r="AF4" s="65"/>
      <c r="AG4" s="65"/>
      <c r="AH4" s="65"/>
      <c r="AI4" s="65"/>
      <c r="AJ4" s="65"/>
      <c r="AK4" s="65"/>
      <c r="AL4" s="68"/>
      <c r="AM4" s="65"/>
      <c r="AN4" s="69"/>
      <c r="AO4" s="73" t="s">
        <v>22</v>
      </c>
      <c r="AP4" s="74" t="s">
        <v>23</v>
      </c>
    </row>
    <row r="5" ht="63" customHeight="1" spans="1:42">
      <c r="A5" s="18"/>
      <c r="B5" s="19"/>
      <c r="C5" s="19"/>
      <c r="D5" s="19"/>
      <c r="E5" s="19"/>
      <c r="F5" s="20"/>
      <c r="G5" s="21"/>
      <c r="H5" s="20"/>
      <c r="I5" s="21"/>
      <c r="J5" s="42"/>
      <c r="K5" s="48"/>
      <c r="L5" s="49"/>
      <c r="M5" s="50"/>
      <c r="N5" s="51"/>
      <c r="O5" s="52"/>
      <c r="P5" s="52"/>
      <c r="Q5" s="52"/>
      <c r="R5" s="52"/>
      <c r="S5" s="52"/>
      <c r="T5" s="62"/>
      <c r="U5" s="52"/>
      <c r="V5" s="52"/>
      <c r="W5" s="52"/>
      <c r="X5" s="62"/>
      <c r="Y5" s="52"/>
      <c r="Z5" s="52"/>
      <c r="AA5" s="52"/>
      <c r="AB5" s="62"/>
      <c r="AC5" s="63" t="s">
        <v>24</v>
      </c>
      <c r="AD5" s="63"/>
      <c r="AE5" s="63"/>
      <c r="AF5" s="63" t="s">
        <v>25</v>
      </c>
      <c r="AG5" s="64" t="s">
        <v>26</v>
      </c>
      <c r="AH5" s="63" t="s">
        <v>27</v>
      </c>
      <c r="AI5" s="63"/>
      <c r="AJ5" s="63"/>
      <c r="AK5" s="55" t="s">
        <v>28</v>
      </c>
      <c r="AL5" s="55"/>
      <c r="AM5" s="55"/>
      <c r="AN5" s="55"/>
      <c r="AO5" s="73"/>
      <c r="AP5" s="74"/>
    </row>
    <row r="6" ht="61" customHeight="1" spans="1:42">
      <c r="A6" s="22"/>
      <c r="B6" s="23"/>
      <c r="C6" s="23"/>
      <c r="D6" s="23"/>
      <c r="E6" s="23"/>
      <c r="F6" s="24"/>
      <c r="G6" s="25"/>
      <c r="H6" s="24"/>
      <c r="I6" s="25"/>
      <c r="J6" s="42"/>
      <c r="K6" s="53" t="s">
        <v>29</v>
      </c>
      <c r="L6" s="54" t="s">
        <v>30</v>
      </c>
      <c r="M6" s="53" t="s">
        <v>31</v>
      </c>
      <c r="N6" s="55" t="s">
        <v>14</v>
      </c>
      <c r="O6" s="55" t="s">
        <v>32</v>
      </c>
      <c r="P6" s="55" t="s">
        <v>33</v>
      </c>
      <c r="Q6" s="63" t="s">
        <v>34</v>
      </c>
      <c r="R6" s="63" t="s">
        <v>35</v>
      </c>
      <c r="S6" s="54" t="s">
        <v>30</v>
      </c>
      <c r="T6" s="53" t="s">
        <v>31</v>
      </c>
      <c r="U6" s="53" t="s">
        <v>15</v>
      </c>
      <c r="V6" s="55" t="s">
        <v>29</v>
      </c>
      <c r="W6" s="54" t="s">
        <v>30</v>
      </c>
      <c r="X6" s="53" t="s">
        <v>31</v>
      </c>
      <c r="Y6" s="53" t="s">
        <v>12</v>
      </c>
      <c r="Z6" s="55" t="s">
        <v>29</v>
      </c>
      <c r="AA6" s="54" t="s">
        <v>30</v>
      </c>
      <c r="AB6" s="53" t="s">
        <v>31</v>
      </c>
      <c r="AC6" s="63" t="s">
        <v>36</v>
      </c>
      <c r="AD6" s="54" t="s">
        <v>30</v>
      </c>
      <c r="AE6" s="63" t="s">
        <v>31</v>
      </c>
      <c r="AF6" s="63" t="s">
        <v>31</v>
      </c>
      <c r="AG6" s="63" t="s">
        <v>31</v>
      </c>
      <c r="AH6" s="63" t="s">
        <v>12</v>
      </c>
      <c r="AI6" s="54" t="s">
        <v>40</v>
      </c>
      <c r="AJ6" s="53" t="s">
        <v>41</v>
      </c>
      <c r="AK6" s="53" t="s">
        <v>12</v>
      </c>
      <c r="AL6" s="55" t="s">
        <v>29</v>
      </c>
      <c r="AM6" s="54" t="s">
        <v>30</v>
      </c>
      <c r="AN6" s="63" t="s">
        <v>31</v>
      </c>
      <c r="AO6" s="73"/>
      <c r="AP6" s="74"/>
    </row>
    <row r="7" ht="93" customHeight="1" spans="1:42">
      <c r="A7" s="26">
        <v>1</v>
      </c>
      <c r="B7" s="27" t="s">
        <v>47</v>
      </c>
      <c r="C7" s="27">
        <v>2</v>
      </c>
      <c r="D7" s="77" t="s">
        <v>48</v>
      </c>
      <c r="E7" s="27" t="s">
        <v>49</v>
      </c>
      <c r="F7" s="29">
        <v>4901.6</v>
      </c>
      <c r="G7" s="29">
        <v>976.07</v>
      </c>
      <c r="H7" s="29">
        <v>8737.19</v>
      </c>
      <c r="I7" s="29">
        <f>H7*0.4</f>
        <v>3494.876</v>
      </c>
      <c r="J7" s="29">
        <f t="shared" ref="J7:J12" si="0">F7*0.35</f>
        <v>1715.56</v>
      </c>
      <c r="K7" s="26">
        <v>3</v>
      </c>
      <c r="L7" s="26">
        <v>4000</v>
      </c>
      <c r="M7" s="57">
        <f>L7*K7*12</f>
        <v>144000</v>
      </c>
      <c r="N7" s="58">
        <v>3494.876</v>
      </c>
      <c r="O7" s="58">
        <v>2</v>
      </c>
      <c r="P7" s="58">
        <f>F7-G7</f>
        <v>3925.53</v>
      </c>
      <c r="Q7" s="58">
        <v>0</v>
      </c>
      <c r="R7" s="58">
        <f>O7+Q7</f>
        <v>2</v>
      </c>
      <c r="S7" s="57">
        <v>4500</v>
      </c>
      <c r="T7" s="57">
        <f>R7*S7*12</f>
        <v>108000</v>
      </c>
      <c r="U7" s="57">
        <v>1715.56</v>
      </c>
      <c r="V7" s="58">
        <v>0</v>
      </c>
      <c r="W7" s="57">
        <v>4500</v>
      </c>
      <c r="X7" s="57">
        <f>W7*V7*12</f>
        <v>0</v>
      </c>
      <c r="Y7" s="57">
        <v>8737.19</v>
      </c>
      <c r="Z7" s="58">
        <v>1</v>
      </c>
      <c r="AA7" s="57">
        <v>6500</v>
      </c>
      <c r="AB7" s="57">
        <f>AA7*Z7*12</f>
        <v>78000</v>
      </c>
      <c r="AC7" s="57">
        <v>2</v>
      </c>
      <c r="AD7" s="57">
        <v>600</v>
      </c>
      <c r="AE7" s="57">
        <f>AD7*AC7*12</f>
        <v>14400</v>
      </c>
      <c r="AF7" s="57">
        <v>0</v>
      </c>
      <c r="AG7" s="57">
        <v>15000</v>
      </c>
      <c r="AH7" s="57">
        <v>8737.19</v>
      </c>
      <c r="AI7" s="57">
        <v>3</v>
      </c>
      <c r="AJ7" s="57">
        <f>AI7*H7</f>
        <v>26211.57</v>
      </c>
      <c r="AK7" s="57">
        <v>8737.19</v>
      </c>
      <c r="AL7" s="58">
        <v>1</v>
      </c>
      <c r="AM7" s="57">
        <v>6500</v>
      </c>
      <c r="AN7" s="57">
        <f>AM7*AL7*12</f>
        <v>78000</v>
      </c>
      <c r="AO7" s="75">
        <f>M7+T7+X7+AB7+AE7+AF7+AG7+AJ7+AN7</f>
        <v>463611.57</v>
      </c>
      <c r="AP7" s="57"/>
    </row>
    <row r="8" s="3" customFormat="1" ht="239" customHeight="1" spans="1:42">
      <c r="A8" s="26">
        <v>2</v>
      </c>
      <c r="B8" s="27" t="s">
        <v>53</v>
      </c>
      <c r="C8" s="27">
        <v>2</v>
      </c>
      <c r="D8" s="77" t="s">
        <v>54</v>
      </c>
      <c r="E8" s="27" t="s">
        <v>55</v>
      </c>
      <c r="F8" s="29">
        <v>6950.2</v>
      </c>
      <c r="G8" s="29">
        <v>1568.28</v>
      </c>
      <c r="H8" s="29">
        <v>10840</v>
      </c>
      <c r="I8" s="29">
        <f>H8*0.4</f>
        <v>4336</v>
      </c>
      <c r="J8" s="29">
        <f t="shared" si="0"/>
        <v>2432.57</v>
      </c>
      <c r="K8" s="26">
        <v>3</v>
      </c>
      <c r="L8" s="26">
        <v>4000</v>
      </c>
      <c r="M8" s="57">
        <f>L8*K8*12</f>
        <v>144000</v>
      </c>
      <c r="N8" s="58">
        <v>4336</v>
      </c>
      <c r="O8" s="58">
        <v>2</v>
      </c>
      <c r="P8" s="58">
        <f>F8-G8</f>
        <v>5381.92</v>
      </c>
      <c r="Q8" s="58">
        <v>1</v>
      </c>
      <c r="R8" s="58">
        <f>O8+Q8</f>
        <v>3</v>
      </c>
      <c r="S8" s="57">
        <v>4500</v>
      </c>
      <c r="T8" s="57">
        <f>R8*S8*12</f>
        <v>162000</v>
      </c>
      <c r="U8" s="57">
        <v>2432.57</v>
      </c>
      <c r="V8" s="58">
        <v>1</v>
      </c>
      <c r="W8" s="57">
        <v>4500</v>
      </c>
      <c r="X8" s="57">
        <f>W8*V8*12</f>
        <v>54000</v>
      </c>
      <c r="Y8" s="57">
        <v>10840</v>
      </c>
      <c r="Z8" s="58">
        <v>1</v>
      </c>
      <c r="AA8" s="57">
        <v>6500</v>
      </c>
      <c r="AB8" s="57">
        <f>AA8*Z8*12</f>
        <v>78000</v>
      </c>
      <c r="AC8" s="57">
        <v>2</v>
      </c>
      <c r="AD8" s="57">
        <v>600</v>
      </c>
      <c r="AE8" s="57">
        <f>AD8*AC8*12</f>
        <v>14400</v>
      </c>
      <c r="AF8" s="57">
        <v>0</v>
      </c>
      <c r="AG8" s="57">
        <v>15000</v>
      </c>
      <c r="AH8" s="57">
        <v>10840</v>
      </c>
      <c r="AI8" s="57">
        <v>3</v>
      </c>
      <c r="AJ8" s="57">
        <f>AI8*H8</f>
        <v>32520</v>
      </c>
      <c r="AK8" s="57">
        <v>10840</v>
      </c>
      <c r="AL8" s="58">
        <v>1</v>
      </c>
      <c r="AM8" s="57">
        <v>6500</v>
      </c>
      <c r="AN8" s="57">
        <f>AM8*AL8*12</f>
        <v>78000</v>
      </c>
      <c r="AO8" s="75">
        <f>M8+T8+X8+AB8+AE8+AF8+AG8+AJ8+AN8</f>
        <v>577920</v>
      </c>
      <c r="AP8" s="26"/>
    </row>
    <row r="9" s="3" customFormat="1" ht="45" customHeight="1" spans="1:42">
      <c r="A9" s="26">
        <v>3</v>
      </c>
      <c r="B9" s="27" t="s">
        <v>56</v>
      </c>
      <c r="C9" s="27">
        <v>2</v>
      </c>
      <c r="D9" s="77" t="s">
        <v>57</v>
      </c>
      <c r="E9" s="27" t="s">
        <v>58</v>
      </c>
      <c r="F9" s="29">
        <v>5152.9</v>
      </c>
      <c r="G9" s="29">
        <v>917.17</v>
      </c>
      <c r="H9" s="29">
        <v>6054.65</v>
      </c>
      <c r="I9" s="29">
        <f>H9*0.4</f>
        <v>2421.86</v>
      </c>
      <c r="J9" s="29">
        <f t="shared" si="0"/>
        <v>1803.515</v>
      </c>
      <c r="K9" s="26">
        <v>3</v>
      </c>
      <c r="L9" s="57">
        <v>4000</v>
      </c>
      <c r="M9" s="57">
        <f>L9*K9*12</f>
        <v>144000</v>
      </c>
      <c r="N9" s="58">
        <v>2421.86</v>
      </c>
      <c r="O9" s="58">
        <v>1</v>
      </c>
      <c r="P9" s="58">
        <f>F9-G9</f>
        <v>4235.73</v>
      </c>
      <c r="Q9" s="58">
        <v>1</v>
      </c>
      <c r="R9" s="58">
        <f>O9+Q9</f>
        <v>2</v>
      </c>
      <c r="S9" s="57">
        <v>4500</v>
      </c>
      <c r="T9" s="57">
        <f>R9*S9*12</f>
        <v>108000</v>
      </c>
      <c r="U9" s="57">
        <v>1803.515</v>
      </c>
      <c r="V9" s="58">
        <v>0</v>
      </c>
      <c r="W9" s="57">
        <v>4500</v>
      </c>
      <c r="X9" s="57">
        <f>W9*V9*12</f>
        <v>0</v>
      </c>
      <c r="Y9" s="57">
        <v>6054.65</v>
      </c>
      <c r="Z9" s="58">
        <v>1</v>
      </c>
      <c r="AA9" s="57">
        <v>6500</v>
      </c>
      <c r="AB9" s="57">
        <f>AA9*Z9*12</f>
        <v>78000</v>
      </c>
      <c r="AC9" s="57">
        <v>2</v>
      </c>
      <c r="AD9" s="57">
        <v>600</v>
      </c>
      <c r="AE9" s="57">
        <f>AD9*AC9*12</f>
        <v>14400</v>
      </c>
      <c r="AF9" s="57">
        <v>0</v>
      </c>
      <c r="AG9" s="57">
        <v>15000</v>
      </c>
      <c r="AH9" s="57">
        <v>6054.65</v>
      </c>
      <c r="AI9" s="57">
        <v>3</v>
      </c>
      <c r="AJ9" s="57">
        <f>AI9*H9</f>
        <v>18163.95</v>
      </c>
      <c r="AK9" s="57">
        <v>6054.65</v>
      </c>
      <c r="AL9" s="58">
        <v>1</v>
      </c>
      <c r="AM9" s="57">
        <v>6500</v>
      </c>
      <c r="AN9" s="57">
        <f>AM9*AL9*12</f>
        <v>78000</v>
      </c>
      <c r="AO9" s="75">
        <f>M9+T9+X9+AB9+AE9+AF9+AG9+AJ9+AN9</f>
        <v>455563.95</v>
      </c>
      <c r="AP9" s="26"/>
    </row>
    <row r="10" s="3" customFormat="1" ht="71" customHeight="1" spans="1:42">
      <c r="A10" s="26">
        <v>4</v>
      </c>
      <c r="B10" s="27" t="s">
        <v>59</v>
      </c>
      <c r="C10" s="27">
        <v>2</v>
      </c>
      <c r="D10" s="77" t="s">
        <v>60</v>
      </c>
      <c r="E10" s="27" t="s">
        <v>61</v>
      </c>
      <c r="F10" s="29">
        <v>1922.6</v>
      </c>
      <c r="G10" s="29">
        <v>595.52</v>
      </c>
      <c r="H10" s="29">
        <v>2782.02</v>
      </c>
      <c r="I10" s="29">
        <f>H10*0.4</f>
        <v>1112.808</v>
      </c>
      <c r="J10" s="29">
        <f t="shared" si="0"/>
        <v>672.91</v>
      </c>
      <c r="K10" s="26">
        <v>3</v>
      </c>
      <c r="L10" s="26">
        <v>4000</v>
      </c>
      <c r="M10" s="57">
        <f>L10*K10*12</f>
        <v>144000</v>
      </c>
      <c r="N10" s="58">
        <v>1112.808</v>
      </c>
      <c r="O10" s="58">
        <v>1</v>
      </c>
      <c r="P10" s="58">
        <f>F10-G10</f>
        <v>1327.08</v>
      </c>
      <c r="Q10" s="58">
        <v>0</v>
      </c>
      <c r="R10" s="58">
        <f>O10+Q10</f>
        <v>1</v>
      </c>
      <c r="S10" s="57">
        <v>4500</v>
      </c>
      <c r="T10" s="57">
        <f>R10*S10*12</f>
        <v>54000</v>
      </c>
      <c r="U10" s="57">
        <v>672.91</v>
      </c>
      <c r="V10" s="58">
        <v>0</v>
      </c>
      <c r="W10" s="57">
        <v>4500</v>
      </c>
      <c r="X10" s="57">
        <f>W10*V10*12</f>
        <v>0</v>
      </c>
      <c r="Y10" s="57">
        <v>2782.02</v>
      </c>
      <c r="Z10" s="58">
        <v>1</v>
      </c>
      <c r="AA10" s="57">
        <v>6500</v>
      </c>
      <c r="AB10" s="57">
        <f>AA10*Z10*12</f>
        <v>78000</v>
      </c>
      <c r="AC10" s="57">
        <v>0</v>
      </c>
      <c r="AD10" s="57">
        <v>600</v>
      </c>
      <c r="AE10" s="57">
        <f>AD10*AC10*12</f>
        <v>0</v>
      </c>
      <c r="AF10" s="57">
        <v>0</v>
      </c>
      <c r="AG10" s="57">
        <v>15000</v>
      </c>
      <c r="AH10" s="57">
        <v>2782.02</v>
      </c>
      <c r="AI10" s="57">
        <v>3</v>
      </c>
      <c r="AJ10" s="57">
        <f>AI10*H10</f>
        <v>8346.06</v>
      </c>
      <c r="AK10" s="57">
        <v>2782.02</v>
      </c>
      <c r="AL10" s="58">
        <v>1</v>
      </c>
      <c r="AM10" s="57">
        <v>6500</v>
      </c>
      <c r="AN10" s="57">
        <f>AM10*AL10*12</f>
        <v>78000</v>
      </c>
      <c r="AO10" s="75">
        <f>M10+T10+X10+AB10+AE10+AF10+AG10+AJ10+AN10</f>
        <v>377346.06</v>
      </c>
      <c r="AP10" s="26"/>
    </row>
    <row r="11" s="3" customFormat="1" ht="74" customHeight="1" spans="1:42">
      <c r="A11" s="26">
        <v>5</v>
      </c>
      <c r="B11" s="27" t="s">
        <v>80</v>
      </c>
      <c r="C11" s="27">
        <v>2</v>
      </c>
      <c r="D11" s="78" t="s">
        <v>81</v>
      </c>
      <c r="E11" s="27" t="s">
        <v>82</v>
      </c>
      <c r="F11" s="26">
        <v>6888.9</v>
      </c>
      <c r="G11" s="26">
        <v>1036.22</v>
      </c>
      <c r="H11" s="26">
        <v>4122.76</v>
      </c>
      <c r="I11" s="29">
        <f>H11*0.4</f>
        <v>1649.104</v>
      </c>
      <c r="J11" s="29">
        <f t="shared" si="0"/>
        <v>2411.115</v>
      </c>
      <c r="K11" s="26">
        <v>3</v>
      </c>
      <c r="L11" s="26">
        <v>4000</v>
      </c>
      <c r="M11" s="26">
        <f>L11*K11*12</f>
        <v>144000</v>
      </c>
      <c r="N11" s="56">
        <v>1649.104</v>
      </c>
      <c r="O11" s="56">
        <v>1</v>
      </c>
      <c r="P11" s="56">
        <f>F11-G11</f>
        <v>5852.68</v>
      </c>
      <c r="Q11" s="56">
        <v>1</v>
      </c>
      <c r="R11" s="56">
        <f>O11+Q11</f>
        <v>2</v>
      </c>
      <c r="S11" s="26">
        <v>4500</v>
      </c>
      <c r="T11" s="26">
        <f>R11*S11*12</f>
        <v>108000</v>
      </c>
      <c r="U11" s="75">
        <v>2411.115</v>
      </c>
      <c r="V11" s="56">
        <v>1</v>
      </c>
      <c r="W11" s="26">
        <v>4500</v>
      </c>
      <c r="X11" s="26">
        <f>W11*V11*12</f>
        <v>54000</v>
      </c>
      <c r="Y11" s="26">
        <v>4122.76</v>
      </c>
      <c r="Z11" s="56">
        <v>1</v>
      </c>
      <c r="AA11" s="26">
        <v>6500</v>
      </c>
      <c r="AB11" s="26">
        <f>AA11*Z11*12</f>
        <v>78000</v>
      </c>
      <c r="AC11" s="26">
        <v>0</v>
      </c>
      <c r="AD11" s="26">
        <v>600</v>
      </c>
      <c r="AE11" s="26">
        <f>AD11*AC11*12</f>
        <v>0</v>
      </c>
      <c r="AF11" s="26">
        <v>0</v>
      </c>
      <c r="AG11" s="26">
        <v>15000</v>
      </c>
      <c r="AH11" s="26">
        <v>4122.76</v>
      </c>
      <c r="AI11" s="26">
        <v>3</v>
      </c>
      <c r="AJ11" s="26">
        <f>AI11*H11</f>
        <v>12368.28</v>
      </c>
      <c r="AK11" s="26">
        <v>4122.76</v>
      </c>
      <c r="AL11" s="56">
        <v>1</v>
      </c>
      <c r="AM11" s="26">
        <v>6500</v>
      </c>
      <c r="AN11" s="26">
        <f>AM11*AL11*12</f>
        <v>78000</v>
      </c>
      <c r="AO11" s="75">
        <f>M11+T11+X11+AB11+AE11+AF11+AG11+AJ11+AN11</f>
        <v>489368.28</v>
      </c>
      <c r="AP11" s="26"/>
    </row>
    <row r="12" ht="54" customHeight="1" spans="1:42">
      <c r="A12" s="31" t="s">
        <v>86</v>
      </c>
      <c r="B12" s="32"/>
      <c r="C12" s="32"/>
      <c r="D12" s="32"/>
      <c r="E12" s="32"/>
      <c r="F12" s="33">
        <f>SUM(F5:F11)</f>
        <v>25816.2</v>
      </c>
      <c r="G12" s="33">
        <f>SUM(G5:G11)</f>
        <v>5093.26</v>
      </c>
      <c r="H12" s="33">
        <f>SUM(H5:H11)</f>
        <v>32536.62</v>
      </c>
      <c r="I12" s="29">
        <f>SUM(I5:I11)</f>
        <v>13014.648</v>
      </c>
      <c r="J12" s="29">
        <f t="shared" si="0"/>
        <v>9035.67</v>
      </c>
      <c r="K12" s="33">
        <f t="shared" ref="K12:R12" si="1">SUM(K7:K11)</f>
        <v>15</v>
      </c>
      <c r="L12" s="33"/>
      <c r="M12" s="33">
        <f t="shared" si="1"/>
        <v>720000</v>
      </c>
      <c r="N12" s="56">
        <f t="shared" si="1"/>
        <v>13014.648</v>
      </c>
      <c r="O12" s="56">
        <f t="shared" si="1"/>
        <v>7</v>
      </c>
      <c r="P12" s="56">
        <f t="shared" si="1"/>
        <v>20722.94</v>
      </c>
      <c r="Q12" s="56">
        <f t="shared" si="1"/>
        <v>3</v>
      </c>
      <c r="R12" s="56">
        <f t="shared" si="1"/>
        <v>10</v>
      </c>
      <c r="S12" s="33"/>
      <c r="T12" s="33">
        <f>SUM(T7:T11)</f>
        <v>540000</v>
      </c>
      <c r="U12" s="33">
        <f>SUM(U7:U11)</f>
        <v>9035.67</v>
      </c>
      <c r="V12" s="56">
        <f>SUM(V7:V11)</f>
        <v>2</v>
      </c>
      <c r="W12" s="33"/>
      <c r="X12" s="33">
        <f>SUM(X7:X11)</f>
        <v>108000</v>
      </c>
      <c r="Y12" s="33">
        <f>SUM(Y7:Y11)</f>
        <v>32536.62</v>
      </c>
      <c r="Z12" s="56">
        <f>SUM(Z7:Z11)</f>
        <v>5</v>
      </c>
      <c r="AA12" s="33"/>
      <c r="AB12" s="33">
        <f>SUM(AB7:AB11)</f>
        <v>390000</v>
      </c>
      <c r="AC12" s="33">
        <f>SUM(AC7:AC11)</f>
        <v>6</v>
      </c>
      <c r="AD12" s="33"/>
      <c r="AE12" s="33">
        <f>SUM(AE7:AE11)</f>
        <v>43200</v>
      </c>
      <c r="AF12" s="33">
        <f>SUM(AF7:AF11)</f>
        <v>0</v>
      </c>
      <c r="AG12" s="33">
        <f>SUM(AG7:AG11)</f>
        <v>75000</v>
      </c>
      <c r="AH12" s="33">
        <f>SUM(AH7:AH11)</f>
        <v>32536.62</v>
      </c>
      <c r="AI12" s="33"/>
      <c r="AJ12" s="33">
        <f>SUM(AJ7:AJ11)</f>
        <v>97609.86</v>
      </c>
      <c r="AK12" s="33">
        <f>SUM(AK7:AK11)</f>
        <v>32536.62</v>
      </c>
      <c r="AL12" s="56">
        <f>SUM(AL7:AL11)</f>
        <v>5</v>
      </c>
      <c r="AM12" s="33"/>
      <c r="AN12" s="33">
        <f>SUM(AN7:AN11)</f>
        <v>390000</v>
      </c>
      <c r="AO12" s="76">
        <f>SUM(AO7:AO11)</f>
        <v>2363809.86</v>
      </c>
      <c r="AP12" s="57"/>
    </row>
  </sheetData>
  <autoFilter xmlns:etc="http://www.wps.cn/officeDocument/2017/etCustomData" ref="A6:AN12" etc:filterBottomFollowUsedRange="0">
    <extLst/>
  </autoFilter>
  <mergeCells count="26">
    <mergeCell ref="A1:B1"/>
    <mergeCell ref="A2:AP2"/>
    <mergeCell ref="A3:D3"/>
    <mergeCell ref="K3:O3"/>
    <mergeCell ref="AM3:AP3"/>
    <mergeCell ref="AC4:AN4"/>
    <mergeCell ref="AC5:AE5"/>
    <mergeCell ref="AH5:AJ5"/>
    <mergeCell ref="AK5:AN5"/>
    <mergeCell ref="A12:B12"/>
    <mergeCell ref="A4:A6"/>
    <mergeCell ref="B4:B6"/>
    <mergeCell ref="C4:C6"/>
    <mergeCell ref="D4:D6"/>
    <mergeCell ref="E4:E6"/>
    <mergeCell ref="F4:F6"/>
    <mergeCell ref="G4:G6"/>
    <mergeCell ref="H4:H6"/>
    <mergeCell ref="I4:I6"/>
    <mergeCell ref="J4:J6"/>
    <mergeCell ref="AO4:AO6"/>
    <mergeCell ref="AP4:AP6"/>
    <mergeCell ref="K4:M5"/>
    <mergeCell ref="N4:T5"/>
    <mergeCell ref="U4:X5"/>
    <mergeCell ref="Y4:AB5"/>
  </mergeCells>
  <printOptions horizontalCentered="1"/>
  <pageMargins left="0.196527777777778" right="0.196527777777778" top="0.196527777777778" bottom="0.196527777777778" header="0.5" footer="0.5"/>
  <pageSetup paperSize="9" scale="41"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11"/>
  <sheetViews>
    <sheetView topLeftCell="A7" workbookViewId="0">
      <selection activeCell="A2" sqref="A2:AP2"/>
    </sheetView>
  </sheetViews>
  <sheetFormatPr defaultColWidth="9" defaultRowHeight="14.4"/>
  <cols>
    <col min="1" max="1" width="6.5" customWidth="1"/>
    <col min="2" max="2" width="13.5" customWidth="1"/>
    <col min="3" max="3" width="6" customWidth="1"/>
    <col min="4" max="4" width="17.3796296296296" customWidth="1"/>
    <col min="5" max="5" width="12" customWidth="1"/>
    <col min="6" max="6" width="10.3796296296296"/>
    <col min="7" max="7" width="9.37962962962963"/>
    <col min="8" max="8" width="10.3796296296296"/>
    <col min="9" max="9" width="10.3796296296296" style="4"/>
    <col min="10" max="10" width="10.3796296296296"/>
    <col min="11" max="11" width="5.12962962962963" style="5" customWidth="1"/>
    <col min="12" max="13" width="8.62962962962963" style="6" customWidth="1"/>
    <col min="14" max="14" width="7.62962962962963" style="6" customWidth="1"/>
    <col min="15" max="15" width="5.12962962962963" style="7" customWidth="1"/>
    <col min="16" max="16" width="7.62962962962963" style="7" customWidth="1"/>
    <col min="17" max="17" width="5.12962962962963" style="7" customWidth="1"/>
    <col min="18" max="18" width="5.12962962962963" style="6" customWidth="1"/>
    <col min="19" max="21" width="8.62962962962963" style="6" customWidth="1"/>
    <col min="22" max="22" width="5.12962962962963" style="7" customWidth="1"/>
    <col min="23" max="25" width="8.62962962962963" style="6" customWidth="1"/>
    <col min="26" max="26" width="5.12962962962963" style="7" customWidth="1"/>
    <col min="27" max="28" width="8.62962962962963" style="6" customWidth="1"/>
    <col min="29" max="29" width="5.12962962962963" style="6" customWidth="1"/>
    <col min="30" max="37" width="8.62962962962963" style="6" customWidth="1"/>
    <col min="38" max="38" width="5.12962962962963" style="7" customWidth="1"/>
    <col min="39" max="40" width="8.62962962962963" style="6" customWidth="1"/>
    <col min="41" max="41" width="13.75" style="8"/>
    <col min="42" max="42" width="9" style="6"/>
    <col min="43" max="43" width="12.6296296296296"/>
  </cols>
  <sheetData>
    <row r="1" s="1" customFormat="1" ht="25" customHeight="1" spans="1:42">
      <c r="A1" s="9" t="s">
        <v>0</v>
      </c>
      <c r="B1" s="9"/>
      <c r="C1" s="9"/>
      <c r="I1" s="34"/>
      <c r="K1" s="35"/>
      <c r="L1" s="35"/>
      <c r="M1" s="35"/>
      <c r="N1" s="35"/>
      <c r="O1" s="36"/>
      <c r="P1" s="36"/>
      <c r="Q1" s="36"/>
      <c r="R1" s="35"/>
      <c r="S1" s="35"/>
      <c r="T1" s="35"/>
      <c r="U1" s="35"/>
      <c r="V1" s="36"/>
      <c r="W1" s="35"/>
      <c r="X1" s="35"/>
      <c r="Y1" s="35"/>
      <c r="Z1" s="36"/>
      <c r="AA1" s="35"/>
      <c r="AB1" s="35"/>
      <c r="AC1" s="35"/>
      <c r="AD1" s="35"/>
      <c r="AE1" s="35"/>
      <c r="AF1" s="35"/>
      <c r="AG1" s="35"/>
      <c r="AH1" s="35"/>
      <c r="AI1" s="35"/>
      <c r="AJ1" s="35"/>
      <c r="AK1" s="35"/>
      <c r="AL1" s="36"/>
      <c r="AM1" s="35"/>
      <c r="AN1" s="35"/>
      <c r="AO1" s="70"/>
      <c r="AP1" s="35"/>
    </row>
    <row r="2" s="1" customFormat="1" ht="60" customHeight="1" spans="1:42">
      <c r="A2" s="10" t="s">
        <v>89</v>
      </c>
      <c r="B2" s="11"/>
      <c r="C2" s="11"/>
      <c r="D2" s="11"/>
      <c r="E2" s="11"/>
      <c r="F2" s="12"/>
      <c r="G2" s="12"/>
      <c r="H2" s="12"/>
      <c r="I2" s="12"/>
      <c r="J2" s="12"/>
      <c r="K2" s="12"/>
      <c r="L2" s="12"/>
      <c r="M2" s="12"/>
      <c r="N2" s="12"/>
      <c r="O2" s="37"/>
      <c r="P2" s="37"/>
      <c r="Q2" s="37"/>
      <c r="R2" s="10"/>
      <c r="S2" s="10"/>
      <c r="T2" s="10"/>
      <c r="U2" s="10"/>
      <c r="V2" s="37"/>
      <c r="W2" s="10"/>
      <c r="X2" s="10"/>
      <c r="Y2" s="10"/>
      <c r="Z2" s="37"/>
      <c r="AA2" s="10"/>
      <c r="AB2" s="10"/>
      <c r="AC2" s="10"/>
      <c r="AD2" s="10"/>
      <c r="AE2" s="10"/>
      <c r="AF2" s="10"/>
      <c r="AG2" s="12"/>
      <c r="AH2" s="12"/>
      <c r="AI2" s="12"/>
      <c r="AJ2" s="12"/>
      <c r="AK2" s="12"/>
      <c r="AL2" s="37"/>
      <c r="AM2" s="12"/>
      <c r="AN2" s="66"/>
      <c r="AO2" s="71"/>
      <c r="AP2" s="10"/>
    </row>
    <row r="3" s="2" customFormat="1" ht="30" customHeight="1" spans="1:42">
      <c r="A3" s="13" t="s">
        <v>2</v>
      </c>
      <c r="B3" s="13"/>
      <c r="C3" s="13"/>
      <c r="D3" s="13"/>
      <c r="E3" s="14"/>
      <c r="F3" s="14"/>
      <c r="G3" s="14"/>
      <c r="H3" s="14"/>
      <c r="I3" s="38"/>
      <c r="J3" s="39"/>
      <c r="K3" s="40" t="s">
        <v>3</v>
      </c>
      <c r="L3" s="40"/>
      <c r="M3" s="40"/>
      <c r="N3" s="40"/>
      <c r="O3" s="41"/>
      <c r="P3" s="41"/>
      <c r="Q3" s="41"/>
      <c r="R3" s="40"/>
      <c r="S3" s="40"/>
      <c r="T3" s="40"/>
      <c r="U3" s="40"/>
      <c r="V3" s="59"/>
      <c r="W3" s="60"/>
      <c r="X3" s="60"/>
      <c r="Y3" s="60"/>
      <c r="Z3" s="59"/>
      <c r="AA3" s="60"/>
      <c r="AB3" s="60"/>
      <c r="AC3" s="60"/>
      <c r="AD3" s="60"/>
      <c r="AE3" s="60"/>
      <c r="AF3" s="60"/>
      <c r="AG3" s="39"/>
      <c r="AH3" s="39"/>
      <c r="AI3" s="39"/>
      <c r="AJ3" s="39"/>
      <c r="AK3" s="39"/>
      <c r="AL3" s="59"/>
      <c r="AM3" s="67" t="s">
        <v>4</v>
      </c>
      <c r="AN3" s="67"/>
      <c r="AO3" s="72"/>
      <c r="AP3" s="67"/>
    </row>
    <row r="4" ht="37" customHeight="1" spans="1:42">
      <c r="A4" s="15" t="s">
        <v>5</v>
      </c>
      <c r="B4" s="16" t="s">
        <v>6</v>
      </c>
      <c r="C4" s="16" t="s">
        <v>7</v>
      </c>
      <c r="D4" s="16" t="s">
        <v>8</v>
      </c>
      <c r="E4" s="16" t="s">
        <v>9</v>
      </c>
      <c r="F4" s="17" t="s">
        <v>10</v>
      </c>
      <c r="G4" s="17" t="s">
        <v>11</v>
      </c>
      <c r="H4" s="17" t="s">
        <v>12</v>
      </c>
      <c r="I4" s="17" t="s">
        <v>14</v>
      </c>
      <c r="J4" s="42" t="s">
        <v>15</v>
      </c>
      <c r="K4" s="43" t="s">
        <v>16</v>
      </c>
      <c r="L4" s="44"/>
      <c r="M4" s="45"/>
      <c r="N4" s="46" t="s">
        <v>17</v>
      </c>
      <c r="O4" s="47"/>
      <c r="P4" s="47"/>
      <c r="Q4" s="47"/>
      <c r="R4" s="47"/>
      <c r="S4" s="47"/>
      <c r="T4" s="61"/>
      <c r="U4" s="47" t="s">
        <v>18</v>
      </c>
      <c r="V4" s="47"/>
      <c r="W4" s="47"/>
      <c r="X4" s="61"/>
      <c r="Y4" s="47" t="s">
        <v>19</v>
      </c>
      <c r="Z4" s="47"/>
      <c r="AA4" s="47"/>
      <c r="AB4" s="61"/>
      <c r="AC4" s="64" t="s">
        <v>20</v>
      </c>
      <c r="AD4" s="65"/>
      <c r="AE4" s="65"/>
      <c r="AF4" s="65"/>
      <c r="AG4" s="65"/>
      <c r="AH4" s="65"/>
      <c r="AI4" s="65"/>
      <c r="AJ4" s="65"/>
      <c r="AK4" s="65"/>
      <c r="AL4" s="68"/>
      <c r="AM4" s="65"/>
      <c r="AN4" s="69"/>
      <c r="AO4" s="73" t="s">
        <v>22</v>
      </c>
      <c r="AP4" s="74" t="s">
        <v>23</v>
      </c>
    </row>
    <row r="5" ht="70" customHeight="1" spans="1:42">
      <c r="A5" s="18"/>
      <c r="B5" s="19"/>
      <c r="C5" s="19"/>
      <c r="D5" s="19"/>
      <c r="E5" s="19"/>
      <c r="F5" s="20"/>
      <c r="G5" s="21"/>
      <c r="H5" s="20"/>
      <c r="I5" s="21"/>
      <c r="J5" s="42"/>
      <c r="K5" s="48"/>
      <c r="L5" s="49"/>
      <c r="M5" s="50"/>
      <c r="N5" s="51"/>
      <c r="O5" s="52"/>
      <c r="P5" s="52"/>
      <c r="Q5" s="52"/>
      <c r="R5" s="52"/>
      <c r="S5" s="52"/>
      <c r="T5" s="62"/>
      <c r="U5" s="52"/>
      <c r="V5" s="52"/>
      <c r="W5" s="52"/>
      <c r="X5" s="62"/>
      <c r="Y5" s="52"/>
      <c r="Z5" s="52"/>
      <c r="AA5" s="52"/>
      <c r="AB5" s="62"/>
      <c r="AC5" s="63" t="s">
        <v>24</v>
      </c>
      <c r="AD5" s="63"/>
      <c r="AE5" s="63"/>
      <c r="AF5" s="63" t="s">
        <v>25</v>
      </c>
      <c r="AG5" s="64" t="s">
        <v>26</v>
      </c>
      <c r="AH5" s="64" t="s">
        <v>27</v>
      </c>
      <c r="AI5" s="65"/>
      <c r="AJ5" s="69"/>
      <c r="AK5" s="55" t="s">
        <v>28</v>
      </c>
      <c r="AL5" s="55"/>
      <c r="AM5" s="55"/>
      <c r="AN5" s="55"/>
      <c r="AO5" s="73"/>
      <c r="AP5" s="74"/>
    </row>
    <row r="6" ht="75" customHeight="1" spans="1:42">
      <c r="A6" s="22"/>
      <c r="B6" s="23"/>
      <c r="C6" s="23"/>
      <c r="D6" s="23"/>
      <c r="E6" s="23"/>
      <c r="F6" s="24"/>
      <c r="G6" s="25"/>
      <c r="H6" s="24"/>
      <c r="I6" s="25"/>
      <c r="J6" s="42"/>
      <c r="K6" s="53" t="s">
        <v>29</v>
      </c>
      <c r="L6" s="54" t="s">
        <v>30</v>
      </c>
      <c r="M6" s="53" t="s">
        <v>31</v>
      </c>
      <c r="N6" s="55" t="s">
        <v>14</v>
      </c>
      <c r="O6" s="55" t="s">
        <v>32</v>
      </c>
      <c r="P6" s="55" t="s">
        <v>33</v>
      </c>
      <c r="Q6" s="63" t="s">
        <v>34</v>
      </c>
      <c r="R6" s="63" t="s">
        <v>35</v>
      </c>
      <c r="S6" s="54" t="s">
        <v>30</v>
      </c>
      <c r="T6" s="53" t="s">
        <v>31</v>
      </c>
      <c r="U6" s="53" t="s">
        <v>15</v>
      </c>
      <c r="V6" s="55" t="s">
        <v>29</v>
      </c>
      <c r="W6" s="54" t="s">
        <v>30</v>
      </c>
      <c r="X6" s="53" t="s">
        <v>31</v>
      </c>
      <c r="Y6" s="53" t="s">
        <v>12</v>
      </c>
      <c r="Z6" s="55" t="s">
        <v>29</v>
      </c>
      <c r="AA6" s="54" t="s">
        <v>30</v>
      </c>
      <c r="AB6" s="53" t="s">
        <v>31</v>
      </c>
      <c r="AC6" s="63" t="s">
        <v>36</v>
      </c>
      <c r="AD6" s="54" t="s">
        <v>30</v>
      </c>
      <c r="AE6" s="63" t="s">
        <v>31</v>
      </c>
      <c r="AF6" s="63" t="s">
        <v>31</v>
      </c>
      <c r="AG6" s="63" t="s">
        <v>31</v>
      </c>
      <c r="AH6" s="63" t="s">
        <v>12</v>
      </c>
      <c r="AI6" s="54" t="s">
        <v>40</v>
      </c>
      <c r="AJ6" s="53" t="s">
        <v>41</v>
      </c>
      <c r="AK6" s="53" t="s">
        <v>12</v>
      </c>
      <c r="AL6" s="55" t="s">
        <v>29</v>
      </c>
      <c r="AM6" s="54" t="s">
        <v>30</v>
      </c>
      <c r="AN6" s="63" t="s">
        <v>31</v>
      </c>
      <c r="AO6" s="73"/>
      <c r="AP6" s="74"/>
    </row>
    <row r="7" s="3" customFormat="1" ht="100" customHeight="1" spans="1:42">
      <c r="A7" s="26">
        <v>1</v>
      </c>
      <c r="B7" s="27" t="s">
        <v>50</v>
      </c>
      <c r="C7" s="27">
        <v>3</v>
      </c>
      <c r="D7" s="77" t="s">
        <v>51</v>
      </c>
      <c r="E7" s="27" t="s">
        <v>52</v>
      </c>
      <c r="F7" s="29">
        <v>750</v>
      </c>
      <c r="G7" s="26">
        <v>428.69</v>
      </c>
      <c r="H7" s="26">
        <v>2143.45</v>
      </c>
      <c r="I7" s="29">
        <f>H7*0.4</f>
        <v>857.38</v>
      </c>
      <c r="J7" s="29">
        <f>F7*0.35</f>
        <v>262.5</v>
      </c>
      <c r="K7" s="26">
        <v>3</v>
      </c>
      <c r="L7" s="57">
        <v>4000</v>
      </c>
      <c r="M7" s="57">
        <f>L7*K7*12</f>
        <v>144000</v>
      </c>
      <c r="N7" s="29">
        <v>857.4</v>
      </c>
      <c r="O7" s="58">
        <v>0</v>
      </c>
      <c r="P7" s="58">
        <f>F7-G7</f>
        <v>321.31</v>
      </c>
      <c r="Q7" s="58">
        <v>0</v>
      </c>
      <c r="R7" s="58">
        <f>O7+Q7</f>
        <v>0</v>
      </c>
      <c r="S7" s="57">
        <v>4500</v>
      </c>
      <c r="T7" s="57">
        <f>R7*S7*12</f>
        <v>0</v>
      </c>
      <c r="U7" s="29">
        <v>262.5</v>
      </c>
      <c r="V7" s="58">
        <v>1</v>
      </c>
      <c r="W7" s="57">
        <v>4500</v>
      </c>
      <c r="X7" s="57">
        <f>W7*V7*12</f>
        <v>54000</v>
      </c>
      <c r="Y7" s="26">
        <v>2143.45</v>
      </c>
      <c r="Z7" s="58">
        <v>1</v>
      </c>
      <c r="AA7" s="57">
        <v>6500</v>
      </c>
      <c r="AB7" s="57">
        <f>AA7*Z7*12</f>
        <v>78000</v>
      </c>
      <c r="AC7" s="57">
        <v>1</v>
      </c>
      <c r="AD7" s="57">
        <v>600</v>
      </c>
      <c r="AE7" s="57">
        <f>AD7*AC7*12</f>
        <v>7200</v>
      </c>
      <c r="AF7" s="57">
        <v>0</v>
      </c>
      <c r="AG7" s="57">
        <v>15000</v>
      </c>
      <c r="AH7" s="26">
        <v>2143.45</v>
      </c>
      <c r="AI7" s="57">
        <v>3</v>
      </c>
      <c r="AJ7" s="57">
        <f>AI7*H7</f>
        <v>6430.35</v>
      </c>
      <c r="AK7" s="26">
        <v>2143.45</v>
      </c>
      <c r="AL7" s="58">
        <v>1</v>
      </c>
      <c r="AM7" s="57">
        <v>6500</v>
      </c>
      <c r="AN7" s="57">
        <f>AM7*AL7*12</f>
        <v>78000</v>
      </c>
      <c r="AO7" s="75">
        <f>M7+T7+X7+AB7+AE7+AF7+AG7+AJ7+AN7</f>
        <v>382630.35</v>
      </c>
      <c r="AP7" s="27"/>
    </row>
    <row r="8" s="3" customFormat="1" ht="120" customHeight="1" spans="1:42">
      <c r="A8" s="26">
        <v>2</v>
      </c>
      <c r="B8" s="27" t="s">
        <v>65</v>
      </c>
      <c r="C8" s="27">
        <v>3</v>
      </c>
      <c r="D8" s="28" t="s">
        <v>66</v>
      </c>
      <c r="E8" s="27" t="s">
        <v>67</v>
      </c>
      <c r="F8" s="29">
        <v>2669.32</v>
      </c>
      <c r="G8" s="29">
        <v>1049</v>
      </c>
      <c r="H8" s="29">
        <v>5240.98</v>
      </c>
      <c r="I8" s="29">
        <f>H8*0.4</f>
        <v>2096.392</v>
      </c>
      <c r="J8" s="29">
        <f>F8*0.35</f>
        <v>934.262</v>
      </c>
      <c r="K8" s="26">
        <v>3</v>
      </c>
      <c r="L8" s="26">
        <v>4000</v>
      </c>
      <c r="M8" s="26">
        <f>L8*K8*12</f>
        <v>144000</v>
      </c>
      <c r="N8" s="56">
        <v>2096.392</v>
      </c>
      <c r="O8" s="56">
        <v>1</v>
      </c>
      <c r="P8" s="56">
        <f>F8-G8</f>
        <v>1620.32</v>
      </c>
      <c r="Q8" s="56">
        <v>0</v>
      </c>
      <c r="R8" s="56">
        <f>O8+Q8</f>
        <v>1</v>
      </c>
      <c r="S8" s="26">
        <v>4500</v>
      </c>
      <c r="T8" s="26">
        <f>R8*S8*12</f>
        <v>54000</v>
      </c>
      <c r="U8" s="26">
        <v>934.262</v>
      </c>
      <c r="V8" s="56">
        <v>0</v>
      </c>
      <c r="W8" s="26">
        <v>4500</v>
      </c>
      <c r="X8" s="26">
        <f>W8*V8*12</f>
        <v>0</v>
      </c>
      <c r="Y8" s="26">
        <v>5240.98</v>
      </c>
      <c r="Z8" s="56">
        <v>1</v>
      </c>
      <c r="AA8" s="26">
        <v>6500</v>
      </c>
      <c r="AB8" s="26">
        <f>AA8*Z8*12</f>
        <v>78000</v>
      </c>
      <c r="AC8" s="26">
        <v>0</v>
      </c>
      <c r="AD8" s="26">
        <v>600</v>
      </c>
      <c r="AE8" s="26">
        <f>AD8*AC8*12</f>
        <v>0</v>
      </c>
      <c r="AF8" s="26">
        <v>0</v>
      </c>
      <c r="AG8" s="26">
        <v>15000</v>
      </c>
      <c r="AH8" s="26">
        <v>5240.98</v>
      </c>
      <c r="AI8" s="26">
        <v>3</v>
      </c>
      <c r="AJ8" s="26">
        <f>AI8*H8</f>
        <v>15722.94</v>
      </c>
      <c r="AK8" s="26">
        <v>5240.98</v>
      </c>
      <c r="AL8" s="56">
        <v>1</v>
      </c>
      <c r="AM8" s="26">
        <v>6500</v>
      </c>
      <c r="AN8" s="26">
        <f>AM8*AL8*12</f>
        <v>78000</v>
      </c>
      <c r="AO8" s="75">
        <f>M8+T8+X8+AB8+AE8+AF8+AG8+AJ8+AN8</f>
        <v>384722.94</v>
      </c>
      <c r="AP8" s="26"/>
    </row>
    <row r="9" s="3" customFormat="1" ht="100" customHeight="1" spans="1:42">
      <c r="A9" s="26">
        <v>3</v>
      </c>
      <c r="B9" s="27" t="s">
        <v>74</v>
      </c>
      <c r="C9" s="27">
        <v>3</v>
      </c>
      <c r="D9" s="28" t="s">
        <v>75</v>
      </c>
      <c r="E9" s="27" t="s">
        <v>76</v>
      </c>
      <c r="F9" s="30">
        <v>10319</v>
      </c>
      <c r="G9" s="26">
        <v>2535</v>
      </c>
      <c r="H9" s="26">
        <v>12838</v>
      </c>
      <c r="I9" s="29">
        <f>H9*0.4</f>
        <v>5135.2</v>
      </c>
      <c r="J9" s="29">
        <f>F9*0.35</f>
        <v>3611.65</v>
      </c>
      <c r="K9" s="26">
        <v>3</v>
      </c>
      <c r="L9" s="57">
        <v>4000</v>
      </c>
      <c r="M9" s="57">
        <f>L9*K9*12</f>
        <v>144000</v>
      </c>
      <c r="N9" s="58">
        <v>5135.2</v>
      </c>
      <c r="O9" s="58">
        <v>3</v>
      </c>
      <c r="P9" s="58">
        <f>F9-G9</f>
        <v>7784</v>
      </c>
      <c r="Q9" s="58">
        <v>1</v>
      </c>
      <c r="R9" s="58">
        <f>O9+Q9</f>
        <v>4</v>
      </c>
      <c r="S9" s="57">
        <v>4500</v>
      </c>
      <c r="T9" s="57">
        <f>R9*S9*12</f>
        <v>216000</v>
      </c>
      <c r="U9" s="57">
        <v>3611.65</v>
      </c>
      <c r="V9" s="58">
        <v>1</v>
      </c>
      <c r="W9" s="57">
        <v>4500</v>
      </c>
      <c r="X9" s="57">
        <f>W9*V9*12</f>
        <v>54000</v>
      </c>
      <c r="Y9" s="57">
        <v>12838</v>
      </c>
      <c r="Z9" s="58">
        <v>1</v>
      </c>
      <c r="AA9" s="57">
        <v>6500</v>
      </c>
      <c r="AB9" s="57">
        <f>AA9*Z9*12</f>
        <v>78000</v>
      </c>
      <c r="AC9" s="26">
        <v>3</v>
      </c>
      <c r="AD9" s="57">
        <v>600</v>
      </c>
      <c r="AE9" s="57">
        <f>AD9*AC9*12</f>
        <v>21600</v>
      </c>
      <c r="AF9" s="57">
        <v>0</v>
      </c>
      <c r="AG9" s="57">
        <v>15000</v>
      </c>
      <c r="AH9" s="57">
        <v>12838</v>
      </c>
      <c r="AI9" s="57">
        <v>3</v>
      </c>
      <c r="AJ9" s="57">
        <f>AI9*H9</f>
        <v>38514</v>
      </c>
      <c r="AK9" s="57">
        <v>12838</v>
      </c>
      <c r="AL9" s="58">
        <v>1</v>
      </c>
      <c r="AM9" s="57">
        <v>6500</v>
      </c>
      <c r="AN9" s="57">
        <f>AM9*AL9*12</f>
        <v>78000</v>
      </c>
      <c r="AO9" s="75">
        <f>M9+T9+X9+AB9+AE9+AF9+AG9+AJ9+AN9</f>
        <v>645114</v>
      </c>
      <c r="AP9" s="26"/>
    </row>
    <row r="10" s="3" customFormat="1" ht="100" customHeight="1" spans="1:42">
      <c r="A10" s="26">
        <v>4</v>
      </c>
      <c r="B10" s="27" t="s">
        <v>83</v>
      </c>
      <c r="C10" s="26">
        <v>3</v>
      </c>
      <c r="D10" s="27" t="s">
        <v>84</v>
      </c>
      <c r="E10" s="27" t="s">
        <v>85</v>
      </c>
      <c r="F10" s="29">
        <v>22521.5</v>
      </c>
      <c r="G10" s="29">
        <v>5006.16</v>
      </c>
      <c r="H10" s="29">
        <v>17969.72</v>
      </c>
      <c r="I10" s="29">
        <f>H10*0.4</f>
        <v>7187.888</v>
      </c>
      <c r="J10" s="29">
        <f>F10*0.35</f>
        <v>7882.525</v>
      </c>
      <c r="K10" s="26">
        <v>3</v>
      </c>
      <c r="L10" s="26">
        <v>4000</v>
      </c>
      <c r="M10" s="26">
        <f>L10*K10*12</f>
        <v>144000</v>
      </c>
      <c r="N10" s="56">
        <v>7187.9</v>
      </c>
      <c r="O10" s="56">
        <v>4</v>
      </c>
      <c r="P10" s="56">
        <f>F10-G10</f>
        <v>17515.34</v>
      </c>
      <c r="Q10" s="56">
        <v>2</v>
      </c>
      <c r="R10" s="56">
        <f>O10+Q10</f>
        <v>6</v>
      </c>
      <c r="S10" s="26">
        <v>4500</v>
      </c>
      <c r="T10" s="26">
        <f>R10*S10*12</f>
        <v>324000</v>
      </c>
      <c r="U10" s="75">
        <v>7882.5</v>
      </c>
      <c r="V10" s="56">
        <v>2</v>
      </c>
      <c r="W10" s="26">
        <v>4500</v>
      </c>
      <c r="X10" s="26">
        <f>W10*V10*12</f>
        <v>108000</v>
      </c>
      <c r="Y10" s="29">
        <v>17969.72</v>
      </c>
      <c r="Z10" s="56">
        <v>1</v>
      </c>
      <c r="AA10" s="26">
        <v>6500</v>
      </c>
      <c r="AB10" s="26">
        <f>AA10*Z10*12</f>
        <v>78000</v>
      </c>
      <c r="AC10" s="26">
        <v>4</v>
      </c>
      <c r="AD10" s="26">
        <v>600</v>
      </c>
      <c r="AE10" s="26">
        <f>AD10*AC10*12</f>
        <v>28800</v>
      </c>
      <c r="AF10" s="26">
        <v>0</v>
      </c>
      <c r="AG10" s="26">
        <v>15000</v>
      </c>
      <c r="AH10" s="29">
        <v>17969.72</v>
      </c>
      <c r="AI10" s="26">
        <v>3</v>
      </c>
      <c r="AJ10" s="26">
        <f>AI10*H10</f>
        <v>53909.16</v>
      </c>
      <c r="AK10" s="29">
        <v>17969.72</v>
      </c>
      <c r="AL10" s="56">
        <v>1</v>
      </c>
      <c r="AM10" s="26">
        <v>6500</v>
      </c>
      <c r="AN10" s="26">
        <f>AM10*AL10*12</f>
        <v>78000</v>
      </c>
      <c r="AO10" s="75">
        <f>M10+T10+X10+AB10+AE10+AF10+AG10+AJ10+AN10</f>
        <v>829709.16</v>
      </c>
      <c r="AP10" s="26"/>
    </row>
    <row r="11" ht="90" customHeight="1" spans="1:42">
      <c r="A11" s="31" t="s">
        <v>86</v>
      </c>
      <c r="B11" s="32"/>
      <c r="C11" s="32"/>
      <c r="D11" s="32"/>
      <c r="E11" s="32"/>
      <c r="F11" s="33">
        <f>SUM(F5:F10)</f>
        <v>36259.82</v>
      </c>
      <c r="G11" s="33">
        <f>SUM(G5:G10)</f>
        <v>9018.85</v>
      </c>
      <c r="H11" s="33">
        <f>SUM(H5:H10)</f>
        <v>38192.15</v>
      </c>
      <c r="I11" s="29">
        <f>SUM(I5:I10)</f>
        <v>15276.86</v>
      </c>
      <c r="J11" s="29">
        <f>F11*0.35</f>
        <v>12690.937</v>
      </c>
      <c r="K11" s="33">
        <f t="shared" ref="K11:R11" si="0">SUM(K7:K10)</f>
        <v>12</v>
      </c>
      <c r="L11" s="33"/>
      <c r="M11" s="33">
        <f t="shared" si="0"/>
        <v>576000</v>
      </c>
      <c r="N11" s="56">
        <f t="shared" si="0"/>
        <v>15276.892</v>
      </c>
      <c r="O11" s="56">
        <f t="shared" si="0"/>
        <v>8</v>
      </c>
      <c r="P11" s="56">
        <f t="shared" si="0"/>
        <v>27240.97</v>
      </c>
      <c r="Q11" s="56">
        <f t="shared" si="0"/>
        <v>3</v>
      </c>
      <c r="R11" s="56">
        <f t="shared" si="0"/>
        <v>11</v>
      </c>
      <c r="S11" s="33"/>
      <c r="T11" s="33">
        <f>SUM(T7:T10)</f>
        <v>594000</v>
      </c>
      <c r="U11" s="33">
        <f>SUM(U7:U10)</f>
        <v>12690.912</v>
      </c>
      <c r="V11" s="56">
        <f>SUM(V7:V10)</f>
        <v>4</v>
      </c>
      <c r="W11" s="33"/>
      <c r="X11" s="33">
        <f>SUM(X7:X10)</f>
        <v>216000</v>
      </c>
      <c r="Y11" s="33">
        <f>SUM(Y7:Y10)</f>
        <v>38192.15</v>
      </c>
      <c r="Z11" s="56">
        <f>SUM(Z7:Z10)</f>
        <v>4</v>
      </c>
      <c r="AA11" s="33"/>
      <c r="AB11" s="33">
        <f>SUM(AB7:AB10)</f>
        <v>312000</v>
      </c>
      <c r="AC11" s="33">
        <f>SUM(AC7:AC10)</f>
        <v>8</v>
      </c>
      <c r="AD11" s="33"/>
      <c r="AE11" s="33">
        <f>SUM(AE7:AE10)</f>
        <v>57600</v>
      </c>
      <c r="AF11" s="33">
        <f>SUM(AF7:AF10)</f>
        <v>0</v>
      </c>
      <c r="AG11" s="33">
        <f>SUM(AG7:AG10)</f>
        <v>60000</v>
      </c>
      <c r="AH11" s="33">
        <f>SUM(AH7:AH10)</f>
        <v>38192.15</v>
      </c>
      <c r="AI11" s="33"/>
      <c r="AJ11" s="33">
        <f>SUM(AJ7:AJ10)</f>
        <v>114576.45</v>
      </c>
      <c r="AK11" s="33">
        <f>SUM(AK7:AK10)</f>
        <v>38192.15</v>
      </c>
      <c r="AL11" s="56">
        <f>SUM(AL7:AL10)</f>
        <v>4</v>
      </c>
      <c r="AM11" s="33"/>
      <c r="AN11" s="33">
        <f>SUM(AN7:AN10)</f>
        <v>312000</v>
      </c>
      <c r="AO11" s="76">
        <f>SUM(AO7:AO10)</f>
        <v>2242176.45</v>
      </c>
      <c r="AP11" s="57"/>
    </row>
  </sheetData>
  <autoFilter xmlns:etc="http://www.wps.cn/officeDocument/2017/etCustomData" ref="A6:AN11" etc:filterBottomFollowUsedRange="0">
    <extLst/>
  </autoFilter>
  <mergeCells count="26">
    <mergeCell ref="A1:B1"/>
    <mergeCell ref="A2:AP2"/>
    <mergeCell ref="A3:D3"/>
    <mergeCell ref="K3:O3"/>
    <mergeCell ref="AM3:AP3"/>
    <mergeCell ref="AC4:AN4"/>
    <mergeCell ref="AC5:AE5"/>
    <mergeCell ref="AH5:AJ5"/>
    <mergeCell ref="AK5:AN5"/>
    <mergeCell ref="A11:B11"/>
    <mergeCell ref="A4:A6"/>
    <mergeCell ref="B4:B6"/>
    <mergeCell ref="C4:C6"/>
    <mergeCell ref="D4:D6"/>
    <mergeCell ref="E4:E6"/>
    <mergeCell ref="F4:F6"/>
    <mergeCell ref="G4:G6"/>
    <mergeCell ref="H4:H6"/>
    <mergeCell ref="I4:I6"/>
    <mergeCell ref="J4:J6"/>
    <mergeCell ref="AO4:AO6"/>
    <mergeCell ref="AP4:AP6"/>
    <mergeCell ref="K4:M5"/>
    <mergeCell ref="N4:T5"/>
    <mergeCell ref="U4:X5"/>
    <mergeCell ref="Y4:AB5"/>
  </mergeCells>
  <printOptions horizontalCentered="1"/>
  <pageMargins left="0.196527777777778" right="0.196527777777778" top="0.196527777777778" bottom="0.196527777777778" header="0.5" footer="0.5"/>
  <pageSetup paperSize="9" scale="41"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11"/>
  <sheetViews>
    <sheetView zoomScale="55" zoomScaleNormal="55" workbookViewId="0">
      <selection activeCell="AP4" sqref="AP4:AP6"/>
    </sheetView>
  </sheetViews>
  <sheetFormatPr defaultColWidth="9" defaultRowHeight="14.4"/>
  <cols>
    <col min="1" max="1" width="6.5" customWidth="1"/>
    <col min="2" max="2" width="13.5" customWidth="1"/>
    <col min="3" max="3" width="6" customWidth="1"/>
    <col min="4" max="4" width="17.3796296296296" customWidth="1"/>
    <col min="5" max="5" width="12" customWidth="1"/>
    <col min="6" max="6" width="10.3796296296296"/>
    <col min="7" max="7" width="9.37962962962963"/>
    <col min="8" max="8" width="10.3796296296296"/>
    <col min="9" max="9" width="10.3796296296296" style="4"/>
    <col min="10" max="10" width="10.3796296296296"/>
    <col min="11" max="11" width="5.12962962962963" style="5" customWidth="1"/>
    <col min="12" max="13" width="8.62962962962963" style="6" customWidth="1"/>
    <col min="14" max="14" width="7.62962962962963" style="6" customWidth="1"/>
    <col min="15" max="15" width="5.12962962962963" style="7" customWidth="1"/>
    <col min="16" max="16" width="7.62962962962963" style="7" customWidth="1"/>
    <col min="17" max="17" width="5.12962962962963" style="7" customWidth="1"/>
    <col min="18" max="18" width="5.12962962962963" style="6" customWidth="1"/>
    <col min="19" max="21" width="8.62962962962963" style="6" customWidth="1"/>
    <col min="22" max="22" width="5.12962962962963" style="7" customWidth="1"/>
    <col min="23" max="25" width="8.62962962962963" style="6" customWidth="1"/>
    <col min="26" max="26" width="5.12962962962963" style="7" customWidth="1"/>
    <col min="27" max="28" width="8.62962962962963" style="6" customWidth="1"/>
    <col min="29" max="29" width="5.12962962962963" style="6" customWidth="1"/>
    <col min="30" max="37" width="8.62962962962963" style="6" customWidth="1"/>
    <col min="38" max="38" width="5.12962962962963" style="7" customWidth="1"/>
    <col min="39" max="40" width="8.62962962962963" style="6" customWidth="1"/>
    <col min="41" max="41" width="13.75" style="8"/>
    <col min="42" max="42" width="9" style="6"/>
    <col min="43" max="43" width="12.6296296296296"/>
  </cols>
  <sheetData>
    <row r="1" s="1" customFormat="1" ht="25" customHeight="1" spans="1:42">
      <c r="A1" s="9" t="s">
        <v>0</v>
      </c>
      <c r="B1" s="9"/>
      <c r="C1" s="9"/>
      <c r="I1" s="34"/>
      <c r="K1" s="35"/>
      <c r="L1" s="35"/>
      <c r="M1" s="35"/>
      <c r="N1" s="35"/>
      <c r="O1" s="36"/>
      <c r="P1" s="36"/>
      <c r="Q1" s="36"/>
      <c r="R1" s="35"/>
      <c r="S1" s="35"/>
      <c r="T1" s="35"/>
      <c r="U1" s="35"/>
      <c r="V1" s="36"/>
      <c r="W1" s="35"/>
      <c r="X1" s="35"/>
      <c r="Y1" s="35"/>
      <c r="Z1" s="36"/>
      <c r="AA1" s="35"/>
      <c r="AB1" s="35"/>
      <c r="AC1" s="35"/>
      <c r="AD1" s="35"/>
      <c r="AE1" s="35"/>
      <c r="AF1" s="35"/>
      <c r="AG1" s="35"/>
      <c r="AH1" s="35"/>
      <c r="AI1" s="35"/>
      <c r="AJ1" s="35"/>
      <c r="AK1" s="35"/>
      <c r="AL1" s="36"/>
      <c r="AM1" s="35"/>
      <c r="AN1" s="35"/>
      <c r="AO1" s="70"/>
      <c r="AP1" s="35"/>
    </row>
    <row r="2" s="1" customFormat="1" ht="60" customHeight="1" spans="1:42">
      <c r="A2" s="10" t="s">
        <v>90</v>
      </c>
      <c r="B2" s="11"/>
      <c r="C2" s="11"/>
      <c r="D2" s="11"/>
      <c r="E2" s="11"/>
      <c r="F2" s="12"/>
      <c r="G2" s="12"/>
      <c r="H2" s="12"/>
      <c r="I2" s="12"/>
      <c r="J2" s="12"/>
      <c r="K2" s="12"/>
      <c r="L2" s="12"/>
      <c r="M2" s="12"/>
      <c r="N2" s="12"/>
      <c r="O2" s="37"/>
      <c r="P2" s="37"/>
      <c r="Q2" s="37"/>
      <c r="R2" s="10"/>
      <c r="S2" s="10"/>
      <c r="T2" s="10"/>
      <c r="U2" s="10"/>
      <c r="V2" s="37"/>
      <c r="W2" s="10"/>
      <c r="X2" s="10"/>
      <c r="Y2" s="10"/>
      <c r="Z2" s="37"/>
      <c r="AA2" s="10"/>
      <c r="AB2" s="10"/>
      <c r="AC2" s="10"/>
      <c r="AD2" s="10"/>
      <c r="AE2" s="10"/>
      <c r="AF2" s="10"/>
      <c r="AG2" s="12"/>
      <c r="AH2" s="12"/>
      <c r="AI2" s="12"/>
      <c r="AJ2" s="12"/>
      <c r="AK2" s="12"/>
      <c r="AL2" s="37"/>
      <c r="AM2" s="12"/>
      <c r="AN2" s="66"/>
      <c r="AO2" s="71"/>
      <c r="AP2" s="10"/>
    </row>
    <row r="3" s="2" customFormat="1" ht="30" customHeight="1" spans="1:42">
      <c r="A3" s="13" t="s">
        <v>2</v>
      </c>
      <c r="B3" s="13"/>
      <c r="C3" s="13"/>
      <c r="D3" s="13"/>
      <c r="E3" s="14"/>
      <c r="F3" s="14"/>
      <c r="G3" s="14"/>
      <c r="H3" s="14"/>
      <c r="I3" s="38"/>
      <c r="J3" s="39"/>
      <c r="K3" s="40" t="s">
        <v>3</v>
      </c>
      <c r="L3" s="40"/>
      <c r="M3" s="40"/>
      <c r="N3" s="40"/>
      <c r="O3" s="41"/>
      <c r="P3" s="41"/>
      <c r="Q3" s="41"/>
      <c r="R3" s="40"/>
      <c r="S3" s="40"/>
      <c r="T3" s="40"/>
      <c r="U3" s="40"/>
      <c r="V3" s="59"/>
      <c r="W3" s="60"/>
      <c r="X3" s="60"/>
      <c r="Y3" s="60"/>
      <c r="Z3" s="59"/>
      <c r="AA3" s="60"/>
      <c r="AB3" s="60"/>
      <c r="AC3" s="60"/>
      <c r="AD3" s="60"/>
      <c r="AE3" s="60"/>
      <c r="AF3" s="60"/>
      <c r="AG3" s="39"/>
      <c r="AH3" s="39"/>
      <c r="AI3" s="39"/>
      <c r="AJ3" s="39"/>
      <c r="AK3" s="39"/>
      <c r="AL3" s="59"/>
      <c r="AM3" s="67" t="s">
        <v>4</v>
      </c>
      <c r="AN3" s="67"/>
      <c r="AO3" s="72"/>
      <c r="AP3" s="67"/>
    </row>
    <row r="4" ht="37" customHeight="1" spans="1:42">
      <c r="A4" s="15" t="s">
        <v>5</v>
      </c>
      <c r="B4" s="16" t="s">
        <v>6</v>
      </c>
      <c r="C4" s="16" t="s">
        <v>7</v>
      </c>
      <c r="D4" s="16" t="s">
        <v>8</v>
      </c>
      <c r="E4" s="16" t="s">
        <v>9</v>
      </c>
      <c r="F4" s="17" t="s">
        <v>10</v>
      </c>
      <c r="G4" s="17" t="s">
        <v>11</v>
      </c>
      <c r="H4" s="17" t="s">
        <v>12</v>
      </c>
      <c r="I4" s="17" t="s">
        <v>14</v>
      </c>
      <c r="J4" s="42" t="s">
        <v>15</v>
      </c>
      <c r="K4" s="43" t="s">
        <v>16</v>
      </c>
      <c r="L4" s="44"/>
      <c r="M4" s="45"/>
      <c r="N4" s="46" t="s">
        <v>17</v>
      </c>
      <c r="O4" s="47"/>
      <c r="P4" s="47"/>
      <c r="Q4" s="47"/>
      <c r="R4" s="47"/>
      <c r="S4" s="47"/>
      <c r="T4" s="61"/>
      <c r="U4" s="47" t="s">
        <v>18</v>
      </c>
      <c r="V4" s="47"/>
      <c r="W4" s="47"/>
      <c r="X4" s="61"/>
      <c r="Y4" s="47" t="s">
        <v>19</v>
      </c>
      <c r="Z4" s="47"/>
      <c r="AA4" s="47"/>
      <c r="AB4" s="61"/>
      <c r="AC4" s="64" t="s">
        <v>20</v>
      </c>
      <c r="AD4" s="65"/>
      <c r="AE4" s="65"/>
      <c r="AF4" s="65"/>
      <c r="AG4" s="65"/>
      <c r="AH4" s="65"/>
      <c r="AI4" s="65"/>
      <c r="AJ4" s="65"/>
      <c r="AK4" s="65"/>
      <c r="AL4" s="68"/>
      <c r="AM4" s="65"/>
      <c r="AN4" s="69"/>
      <c r="AO4" s="73" t="s">
        <v>22</v>
      </c>
      <c r="AP4" s="74" t="s">
        <v>23</v>
      </c>
    </row>
    <row r="5" ht="63" customHeight="1" spans="1:42">
      <c r="A5" s="18"/>
      <c r="B5" s="19"/>
      <c r="C5" s="19"/>
      <c r="D5" s="19"/>
      <c r="E5" s="19"/>
      <c r="F5" s="20"/>
      <c r="G5" s="21"/>
      <c r="H5" s="20"/>
      <c r="I5" s="21"/>
      <c r="J5" s="42"/>
      <c r="K5" s="48"/>
      <c r="L5" s="49"/>
      <c r="M5" s="50"/>
      <c r="N5" s="51"/>
      <c r="O5" s="52"/>
      <c r="P5" s="52"/>
      <c r="Q5" s="52"/>
      <c r="R5" s="52"/>
      <c r="S5" s="52"/>
      <c r="T5" s="62"/>
      <c r="U5" s="52"/>
      <c r="V5" s="52"/>
      <c r="W5" s="52"/>
      <c r="X5" s="62"/>
      <c r="Y5" s="52"/>
      <c r="Z5" s="52"/>
      <c r="AA5" s="52"/>
      <c r="AB5" s="62"/>
      <c r="AC5" s="63" t="s">
        <v>24</v>
      </c>
      <c r="AD5" s="63"/>
      <c r="AE5" s="63"/>
      <c r="AF5" s="63" t="s">
        <v>25</v>
      </c>
      <c r="AG5" s="64" t="s">
        <v>26</v>
      </c>
      <c r="AH5" s="64" t="s">
        <v>27</v>
      </c>
      <c r="AI5" s="65"/>
      <c r="AJ5" s="69"/>
      <c r="AK5" s="55" t="s">
        <v>28</v>
      </c>
      <c r="AL5" s="55"/>
      <c r="AM5" s="55"/>
      <c r="AN5" s="55"/>
      <c r="AO5" s="73"/>
      <c r="AP5" s="74"/>
    </row>
    <row r="6" ht="80" customHeight="1" spans="1:42">
      <c r="A6" s="22"/>
      <c r="B6" s="23"/>
      <c r="C6" s="23"/>
      <c r="D6" s="23"/>
      <c r="E6" s="23"/>
      <c r="F6" s="24"/>
      <c r="G6" s="25"/>
      <c r="H6" s="24"/>
      <c r="I6" s="25"/>
      <c r="J6" s="42"/>
      <c r="K6" s="53" t="s">
        <v>29</v>
      </c>
      <c r="L6" s="54" t="s">
        <v>30</v>
      </c>
      <c r="M6" s="53" t="s">
        <v>31</v>
      </c>
      <c r="N6" s="55" t="s">
        <v>14</v>
      </c>
      <c r="O6" s="55" t="s">
        <v>32</v>
      </c>
      <c r="P6" s="55" t="s">
        <v>33</v>
      </c>
      <c r="Q6" s="63" t="s">
        <v>34</v>
      </c>
      <c r="R6" s="63" t="s">
        <v>35</v>
      </c>
      <c r="S6" s="54" t="s">
        <v>30</v>
      </c>
      <c r="T6" s="53" t="s">
        <v>31</v>
      </c>
      <c r="U6" s="53" t="s">
        <v>15</v>
      </c>
      <c r="V6" s="55" t="s">
        <v>29</v>
      </c>
      <c r="W6" s="54" t="s">
        <v>30</v>
      </c>
      <c r="X6" s="53" t="s">
        <v>31</v>
      </c>
      <c r="Y6" s="53" t="s">
        <v>12</v>
      </c>
      <c r="Z6" s="55" t="s">
        <v>29</v>
      </c>
      <c r="AA6" s="54" t="s">
        <v>30</v>
      </c>
      <c r="AB6" s="53" t="s">
        <v>31</v>
      </c>
      <c r="AC6" s="63" t="s">
        <v>36</v>
      </c>
      <c r="AD6" s="54" t="s">
        <v>30</v>
      </c>
      <c r="AE6" s="63" t="s">
        <v>31</v>
      </c>
      <c r="AF6" s="63" t="s">
        <v>31</v>
      </c>
      <c r="AG6" s="63" t="s">
        <v>31</v>
      </c>
      <c r="AH6" s="63" t="s">
        <v>12</v>
      </c>
      <c r="AI6" s="54" t="s">
        <v>40</v>
      </c>
      <c r="AJ6" s="53" t="s">
        <v>41</v>
      </c>
      <c r="AK6" s="53" t="s">
        <v>12</v>
      </c>
      <c r="AL6" s="55" t="s">
        <v>29</v>
      </c>
      <c r="AM6" s="54" t="s">
        <v>30</v>
      </c>
      <c r="AN6" s="63" t="s">
        <v>31</v>
      </c>
      <c r="AO6" s="73"/>
      <c r="AP6" s="74"/>
    </row>
    <row r="7" s="3" customFormat="1" ht="100" customHeight="1" spans="1:42">
      <c r="A7" s="26">
        <v>1</v>
      </c>
      <c r="B7" s="27" t="s">
        <v>62</v>
      </c>
      <c r="C7" s="27">
        <v>4</v>
      </c>
      <c r="D7" s="28" t="s">
        <v>63</v>
      </c>
      <c r="E7" s="27" t="s">
        <v>64</v>
      </c>
      <c r="F7" s="29">
        <v>10142.1</v>
      </c>
      <c r="G7" s="29">
        <v>1258.98</v>
      </c>
      <c r="H7" s="29">
        <v>5035.92</v>
      </c>
      <c r="I7" s="29">
        <f>H7*0.4</f>
        <v>2014.368</v>
      </c>
      <c r="J7" s="29">
        <f>F7*0.35</f>
        <v>3549.735</v>
      </c>
      <c r="K7" s="26">
        <v>3</v>
      </c>
      <c r="L7" s="26">
        <v>4000</v>
      </c>
      <c r="M7" s="26">
        <f>L7*K7*12</f>
        <v>144000</v>
      </c>
      <c r="N7" s="56">
        <v>2014.368</v>
      </c>
      <c r="O7" s="56">
        <v>1</v>
      </c>
      <c r="P7" s="56">
        <f>F7-G7</f>
        <v>8883.12</v>
      </c>
      <c r="Q7" s="56">
        <v>1</v>
      </c>
      <c r="R7" s="56">
        <f>O7+Q7</f>
        <v>2</v>
      </c>
      <c r="S7" s="26">
        <v>4500</v>
      </c>
      <c r="T7" s="26">
        <f>R7*S7*12</f>
        <v>108000</v>
      </c>
      <c r="U7" s="26">
        <v>3549.735</v>
      </c>
      <c r="V7" s="56">
        <v>1</v>
      </c>
      <c r="W7" s="26">
        <v>4500</v>
      </c>
      <c r="X7" s="26">
        <f>W7*V7*12</f>
        <v>54000</v>
      </c>
      <c r="Y7" s="26">
        <v>5035.92</v>
      </c>
      <c r="Z7" s="56">
        <v>1</v>
      </c>
      <c r="AA7" s="26">
        <v>6500</v>
      </c>
      <c r="AB7" s="26">
        <f>AA7*Z7*12</f>
        <v>78000</v>
      </c>
      <c r="AC7" s="26">
        <v>0</v>
      </c>
      <c r="AD7" s="26">
        <v>600</v>
      </c>
      <c r="AE7" s="26">
        <f>AD7*AC7*12</f>
        <v>0</v>
      </c>
      <c r="AF7" s="26">
        <v>0</v>
      </c>
      <c r="AG7" s="26">
        <v>15000</v>
      </c>
      <c r="AH7" s="26">
        <v>5035.92</v>
      </c>
      <c r="AI7" s="26">
        <v>3</v>
      </c>
      <c r="AJ7" s="26">
        <f>AI7*H7</f>
        <v>15107.76</v>
      </c>
      <c r="AK7" s="26">
        <v>5035.92</v>
      </c>
      <c r="AL7" s="56">
        <v>1</v>
      </c>
      <c r="AM7" s="26">
        <v>6500</v>
      </c>
      <c r="AN7" s="26">
        <f>AM7*AL7*12</f>
        <v>78000</v>
      </c>
      <c r="AO7" s="75">
        <f>M7+T7+X7+AB7+AE7+AF7+AG7+AJ7+AN7</f>
        <v>492107.76</v>
      </c>
      <c r="AP7" s="26"/>
    </row>
    <row r="8" s="3" customFormat="1" ht="100" customHeight="1" spans="1:42">
      <c r="A8" s="26">
        <v>2</v>
      </c>
      <c r="B8" s="27" t="s">
        <v>68</v>
      </c>
      <c r="C8" s="27">
        <v>4</v>
      </c>
      <c r="D8" s="27" t="s">
        <v>69</v>
      </c>
      <c r="E8" s="27" t="s">
        <v>70</v>
      </c>
      <c r="F8" s="29">
        <v>7944.7</v>
      </c>
      <c r="G8" s="29">
        <v>1630.06</v>
      </c>
      <c r="H8" s="29">
        <v>19202.91</v>
      </c>
      <c r="I8" s="29">
        <f>H8*0.4</f>
        <v>7681.164</v>
      </c>
      <c r="J8" s="29">
        <f>F8*0.35</f>
        <v>2780.645</v>
      </c>
      <c r="K8" s="26">
        <v>3</v>
      </c>
      <c r="L8" s="57">
        <v>4000</v>
      </c>
      <c r="M8" s="57">
        <f>L8*K8*12</f>
        <v>144000</v>
      </c>
      <c r="N8" s="58">
        <v>7681.164</v>
      </c>
      <c r="O8" s="58">
        <v>4</v>
      </c>
      <c r="P8" s="58">
        <f>F8-G8</f>
        <v>6314.64</v>
      </c>
      <c r="Q8" s="58">
        <v>1</v>
      </c>
      <c r="R8" s="58">
        <f>O8+Q8</f>
        <v>5</v>
      </c>
      <c r="S8" s="57">
        <v>4500</v>
      </c>
      <c r="T8" s="57">
        <f>R8*S8*12</f>
        <v>270000</v>
      </c>
      <c r="U8" s="57">
        <v>2780.645</v>
      </c>
      <c r="V8" s="58">
        <v>1</v>
      </c>
      <c r="W8" s="57">
        <v>4500</v>
      </c>
      <c r="X8" s="57">
        <f>W8*V8*12</f>
        <v>54000</v>
      </c>
      <c r="Y8" s="57">
        <v>19202.91</v>
      </c>
      <c r="Z8" s="58">
        <v>1</v>
      </c>
      <c r="AA8" s="57">
        <v>6500</v>
      </c>
      <c r="AB8" s="57">
        <f>AA8*Z8*12</f>
        <v>78000</v>
      </c>
      <c r="AC8" s="57">
        <v>4</v>
      </c>
      <c r="AD8" s="57">
        <v>600</v>
      </c>
      <c r="AE8" s="57">
        <f>AD8*AC8*12</f>
        <v>28800</v>
      </c>
      <c r="AF8" s="57">
        <v>0</v>
      </c>
      <c r="AG8" s="57">
        <v>15000</v>
      </c>
      <c r="AH8" s="57">
        <v>19202.91</v>
      </c>
      <c r="AI8" s="57">
        <v>3</v>
      </c>
      <c r="AJ8" s="57">
        <f>AI8*H8</f>
        <v>57608.73</v>
      </c>
      <c r="AK8" s="57">
        <v>19202.91</v>
      </c>
      <c r="AL8" s="58">
        <v>1</v>
      </c>
      <c r="AM8" s="57">
        <v>6500</v>
      </c>
      <c r="AN8" s="57">
        <f>AM8*AL8*12</f>
        <v>78000</v>
      </c>
      <c r="AO8" s="75">
        <f>M8+T8+X8+AB8+AE8+AF8+AG8+AJ8+AN8</f>
        <v>725408.73</v>
      </c>
      <c r="AP8" s="26"/>
    </row>
    <row r="9" s="3" customFormat="1" ht="100" customHeight="1" spans="1:42">
      <c r="A9" s="26">
        <v>3</v>
      </c>
      <c r="B9" s="27" t="s">
        <v>71</v>
      </c>
      <c r="C9" s="27">
        <v>4</v>
      </c>
      <c r="D9" s="27" t="s">
        <v>72</v>
      </c>
      <c r="E9" s="27" t="s">
        <v>73</v>
      </c>
      <c r="F9" s="29">
        <v>6260.9</v>
      </c>
      <c r="G9" s="29">
        <v>1597.62</v>
      </c>
      <c r="H9" s="29">
        <v>15927</v>
      </c>
      <c r="I9" s="29">
        <f>H9*0.4</f>
        <v>6370.8</v>
      </c>
      <c r="J9" s="29">
        <f>F9*0.35</f>
        <v>2191.315</v>
      </c>
      <c r="K9" s="26">
        <v>3</v>
      </c>
      <c r="L9" s="26">
        <v>4000</v>
      </c>
      <c r="M9" s="57">
        <f>L9*K9*12</f>
        <v>144000</v>
      </c>
      <c r="N9" s="58">
        <v>6370.8</v>
      </c>
      <c r="O9" s="58">
        <v>3</v>
      </c>
      <c r="P9" s="58">
        <f>F9-G9</f>
        <v>4663.28</v>
      </c>
      <c r="Q9" s="58">
        <v>1</v>
      </c>
      <c r="R9" s="58">
        <f>O9+Q9</f>
        <v>4</v>
      </c>
      <c r="S9" s="57">
        <v>4500</v>
      </c>
      <c r="T9" s="57">
        <f>R9*S9*12</f>
        <v>216000</v>
      </c>
      <c r="U9" s="57">
        <v>2191.315</v>
      </c>
      <c r="V9" s="58">
        <v>1</v>
      </c>
      <c r="W9" s="57">
        <v>4500</v>
      </c>
      <c r="X9" s="57">
        <f>W9*V9*12</f>
        <v>54000</v>
      </c>
      <c r="Y9" s="57">
        <v>15927</v>
      </c>
      <c r="Z9" s="58">
        <v>1</v>
      </c>
      <c r="AA9" s="57">
        <v>6500</v>
      </c>
      <c r="AB9" s="57">
        <f>AA9*Z9*12</f>
        <v>78000</v>
      </c>
      <c r="AC9" s="57">
        <v>4</v>
      </c>
      <c r="AD9" s="57">
        <v>600</v>
      </c>
      <c r="AE9" s="57">
        <f>AD9*AC9*12</f>
        <v>28800</v>
      </c>
      <c r="AF9" s="57">
        <v>0</v>
      </c>
      <c r="AG9" s="57">
        <v>15000</v>
      </c>
      <c r="AH9" s="57">
        <v>15927</v>
      </c>
      <c r="AI9" s="57">
        <v>3</v>
      </c>
      <c r="AJ9" s="57">
        <f>AI9*H9</f>
        <v>47781</v>
      </c>
      <c r="AK9" s="57">
        <v>15927</v>
      </c>
      <c r="AL9" s="58">
        <v>1</v>
      </c>
      <c r="AM9" s="57">
        <v>6500</v>
      </c>
      <c r="AN9" s="57">
        <f>AM9*AL9*12</f>
        <v>78000</v>
      </c>
      <c r="AO9" s="75">
        <f>M9+T9+X9+AB9+AE9+AF9+AG9+AJ9+AN9</f>
        <v>661581</v>
      </c>
      <c r="AP9" s="26"/>
    </row>
    <row r="10" s="3" customFormat="1" ht="100" customHeight="1" spans="1:42">
      <c r="A10" s="26">
        <v>4</v>
      </c>
      <c r="B10" s="27" t="s">
        <v>77</v>
      </c>
      <c r="C10" s="27">
        <v>4</v>
      </c>
      <c r="D10" s="27" t="s">
        <v>78</v>
      </c>
      <c r="E10" s="27" t="s">
        <v>79</v>
      </c>
      <c r="F10" s="30">
        <v>6092.7</v>
      </c>
      <c r="G10" s="26">
        <v>1370</v>
      </c>
      <c r="H10" s="26">
        <v>7710.89</v>
      </c>
      <c r="I10" s="29">
        <f>H10*0.4</f>
        <v>3084.356</v>
      </c>
      <c r="J10" s="29">
        <f>F10*0.35</f>
        <v>2132.445</v>
      </c>
      <c r="K10" s="26">
        <v>3</v>
      </c>
      <c r="L10" s="26">
        <v>4000</v>
      </c>
      <c r="M10" s="57">
        <f>L10*K10*12</f>
        <v>144000</v>
      </c>
      <c r="N10" s="58">
        <v>3084.4</v>
      </c>
      <c r="O10" s="58">
        <v>2</v>
      </c>
      <c r="P10" s="58">
        <f>F10-G10</f>
        <v>4722.7</v>
      </c>
      <c r="Q10" s="58">
        <v>1</v>
      </c>
      <c r="R10" s="58">
        <f>O10+Q10</f>
        <v>3</v>
      </c>
      <c r="S10" s="57">
        <v>4500</v>
      </c>
      <c r="T10" s="57">
        <f>R10*S10*12</f>
        <v>162000</v>
      </c>
      <c r="U10" s="57">
        <v>2132.4</v>
      </c>
      <c r="V10" s="58">
        <v>1</v>
      </c>
      <c r="W10" s="57">
        <v>4500</v>
      </c>
      <c r="X10" s="57">
        <f>W10*V10*12</f>
        <v>54000</v>
      </c>
      <c r="Y10" s="57">
        <v>7710.89</v>
      </c>
      <c r="Z10" s="58">
        <v>1</v>
      </c>
      <c r="AA10" s="57">
        <v>6500</v>
      </c>
      <c r="AB10" s="57">
        <f>AA10*Z10*12</f>
        <v>78000</v>
      </c>
      <c r="AC10" s="26">
        <v>3</v>
      </c>
      <c r="AD10" s="57">
        <v>600</v>
      </c>
      <c r="AE10" s="57">
        <f>AD10*AC10*12</f>
        <v>21600</v>
      </c>
      <c r="AF10" s="57">
        <v>0</v>
      </c>
      <c r="AG10" s="57">
        <v>15000</v>
      </c>
      <c r="AH10" s="57">
        <v>7710.89</v>
      </c>
      <c r="AI10" s="57">
        <v>3</v>
      </c>
      <c r="AJ10" s="57">
        <f>AI10*H10</f>
        <v>23132.67</v>
      </c>
      <c r="AK10" s="57">
        <v>7710.89</v>
      </c>
      <c r="AL10" s="58">
        <v>1</v>
      </c>
      <c r="AM10" s="57">
        <v>6500</v>
      </c>
      <c r="AN10" s="57">
        <f>AM10*AL10*12</f>
        <v>78000</v>
      </c>
      <c r="AO10" s="75">
        <f>M10+T10+X10+AB10+AE10+AF10+AG10+AJ10+AN10</f>
        <v>575732.67</v>
      </c>
      <c r="AP10" s="26"/>
    </row>
    <row r="11" ht="100" customHeight="1" spans="1:42">
      <c r="A11" s="31" t="s">
        <v>86</v>
      </c>
      <c r="B11" s="32"/>
      <c r="C11" s="32"/>
      <c r="D11" s="32"/>
      <c r="E11" s="32"/>
      <c r="F11" s="33">
        <f>SUM(F5:F10)</f>
        <v>30440.4</v>
      </c>
      <c r="G11" s="33">
        <f>SUM(G5:G10)</f>
        <v>5856.66</v>
      </c>
      <c r="H11" s="33">
        <f>SUM(H5:H10)</f>
        <v>47876.72</v>
      </c>
      <c r="I11" s="29">
        <f>SUM(I5:I10)</f>
        <v>19150.688</v>
      </c>
      <c r="J11" s="29">
        <f>F11*0.35</f>
        <v>10654.14</v>
      </c>
      <c r="K11" s="33">
        <f t="shared" ref="K11:R11" si="0">SUM(K7:K10)</f>
        <v>12</v>
      </c>
      <c r="L11" s="33"/>
      <c r="M11" s="33">
        <f t="shared" si="0"/>
        <v>576000</v>
      </c>
      <c r="N11" s="56">
        <f t="shared" si="0"/>
        <v>19150.732</v>
      </c>
      <c r="O11" s="56">
        <f t="shared" si="0"/>
        <v>10</v>
      </c>
      <c r="P11" s="56">
        <f t="shared" si="0"/>
        <v>24583.74</v>
      </c>
      <c r="Q11" s="56">
        <f t="shared" si="0"/>
        <v>4</v>
      </c>
      <c r="R11" s="56">
        <f t="shared" si="0"/>
        <v>14</v>
      </c>
      <c r="S11" s="33"/>
      <c r="T11" s="33">
        <f>SUM(T7:T10)</f>
        <v>756000</v>
      </c>
      <c r="U11" s="33">
        <f>SUM(U7:U10)</f>
        <v>10654.095</v>
      </c>
      <c r="V11" s="56">
        <f>SUM(V7:V10)</f>
        <v>4</v>
      </c>
      <c r="W11" s="33"/>
      <c r="X11" s="33">
        <f>SUM(X7:X10)</f>
        <v>216000</v>
      </c>
      <c r="Y11" s="33">
        <f>SUM(Y7:Y10)</f>
        <v>47876.72</v>
      </c>
      <c r="Z11" s="56">
        <f>SUM(Z7:Z10)</f>
        <v>4</v>
      </c>
      <c r="AA11" s="33"/>
      <c r="AB11" s="33">
        <f t="shared" ref="AB11:AH11" si="1">SUM(AB7:AB10)</f>
        <v>312000</v>
      </c>
      <c r="AC11" s="33">
        <f t="shared" si="1"/>
        <v>11</v>
      </c>
      <c r="AD11" s="33"/>
      <c r="AE11" s="33">
        <f t="shared" si="1"/>
        <v>79200</v>
      </c>
      <c r="AF11" s="33">
        <f t="shared" si="1"/>
        <v>0</v>
      </c>
      <c r="AG11" s="33">
        <f t="shared" si="1"/>
        <v>60000</v>
      </c>
      <c r="AH11" s="33">
        <f t="shared" si="1"/>
        <v>47876.72</v>
      </c>
      <c r="AI11" s="33"/>
      <c r="AJ11" s="33">
        <f>SUM(AJ7:AJ10)</f>
        <v>143630.16</v>
      </c>
      <c r="AK11" s="33">
        <f>SUM(AK7:AK10)</f>
        <v>47876.72</v>
      </c>
      <c r="AL11" s="56">
        <f>SUM(AL7:AL10)</f>
        <v>4</v>
      </c>
      <c r="AM11" s="33"/>
      <c r="AN11" s="33">
        <f>SUM(AN7:AN10)</f>
        <v>312000</v>
      </c>
      <c r="AO11" s="76">
        <f>SUM(AO7:AO10)</f>
        <v>2454830.16</v>
      </c>
      <c r="AP11" s="57"/>
    </row>
  </sheetData>
  <autoFilter xmlns:etc="http://www.wps.cn/officeDocument/2017/etCustomData" ref="A6:AN11" etc:filterBottomFollowUsedRange="0">
    <extLst/>
  </autoFilter>
  <mergeCells count="26">
    <mergeCell ref="A1:B1"/>
    <mergeCell ref="A2:AP2"/>
    <mergeCell ref="A3:D3"/>
    <mergeCell ref="K3:O3"/>
    <mergeCell ref="AM3:AP3"/>
    <mergeCell ref="AC4:AN4"/>
    <mergeCell ref="AC5:AE5"/>
    <mergeCell ref="AH5:AJ5"/>
    <mergeCell ref="AK5:AN5"/>
    <mergeCell ref="A11:B11"/>
    <mergeCell ref="A4:A6"/>
    <mergeCell ref="B4:B6"/>
    <mergeCell ref="C4:C6"/>
    <mergeCell ref="D4:D6"/>
    <mergeCell ref="E4:E6"/>
    <mergeCell ref="F4:F6"/>
    <mergeCell ref="G4:G6"/>
    <mergeCell ref="H4:H6"/>
    <mergeCell ref="I4:I6"/>
    <mergeCell ref="J4:J6"/>
    <mergeCell ref="AO4:AO6"/>
    <mergeCell ref="AP4:AP6"/>
    <mergeCell ref="K4:M5"/>
    <mergeCell ref="N4:T5"/>
    <mergeCell ref="U4:X5"/>
    <mergeCell ref="Y4:AB5"/>
  </mergeCells>
  <printOptions horizontalCentered="1"/>
  <pageMargins left="0.196527777777778" right="0.196527777777778" top="0.196527777777778" bottom="0.196527777777778" header="0.5" footer="0.5"/>
  <pageSetup paperSize="9" scale="4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一稿（全） </vt:lpstr>
      <vt:lpstr>物业（一包）</vt:lpstr>
      <vt:lpstr>物业（二包）</vt:lpstr>
      <vt:lpstr>物业（三包）</vt:lpstr>
      <vt:lpstr>物业（四包）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皮卡皮卡、</cp:lastModifiedBy>
  <dcterms:created xsi:type="dcterms:W3CDTF">2023-09-13T11:21:00Z</dcterms:created>
  <dcterms:modified xsi:type="dcterms:W3CDTF">2025-07-14T11:01:33Z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2194EE2293354677AE9BA9EC2C0562A2_11</vt:lpwstr>
  </property>
  <property fmtid="{D5CDD505-2E9C-101B-9397-08002B2CF9AE}" pid="3" name="KSOProductBuildVer">
    <vt:lpwstr>2052-12.1.0.19770</vt:lpwstr>
  </property>
  <property fmtid="{D5CDD505-2E9C-101B-9397-08002B2CF9AE}" pid="4" name="KSOReadingLayout">
    <vt:bool>true</vt:bool>
  </property>
</Properties>
</file>