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8"/>
  </bookViews>
  <sheets>
    <sheet name="公开招标（包件2） " sheetId="1" r:id="rId1"/>
    <sheet name="公开招标（包件3）  " sheetId="2" r:id="rId2"/>
    <sheet name="公开招标（包件4）" sheetId="3" r:id="rId3"/>
    <sheet name="公开招标（包件5） " sheetId="4" r:id="rId4"/>
    <sheet name="公开招标（包件6） " sheetId="5" r:id="rId5"/>
    <sheet name="公开招标（包件7） " sheetId="6" r:id="rId6"/>
    <sheet name="公开招标（包件8） " sheetId="7" r:id="rId7"/>
    <sheet name="公开招标（包件9）" sheetId="8" r:id="rId8"/>
    <sheet name="1" sheetId="9" r:id="rId9"/>
  </sheets>
  <definedNames/>
  <calcPr fullCalcOnLoad="1"/>
</workbook>
</file>

<file path=xl/sharedStrings.xml><?xml version="1.0" encoding="utf-8"?>
<sst xmlns="http://schemas.openxmlformats.org/spreadsheetml/2006/main" count="703" uniqueCount="103">
  <si>
    <t>公开招标评审情况表</t>
  </si>
  <si>
    <t>项目名称</t>
  </si>
  <si>
    <t>成都市温江区综合行政执法局城市公共绿地养护管理服务采购项目</t>
  </si>
  <si>
    <t>项目编号：510115202100173</t>
  </si>
  <si>
    <t>评审
日期</t>
  </si>
  <si>
    <t>序号</t>
  </si>
  <si>
    <t>供应商名称</t>
  </si>
  <si>
    <t>资格性审查情况</t>
  </si>
  <si>
    <t>符合性审查情况</t>
  </si>
  <si>
    <t>分项汇总得分情况</t>
  </si>
  <si>
    <t>是否通过资格性审查</t>
  </si>
  <si>
    <t>未通过原因</t>
  </si>
  <si>
    <t>是否通过符合性审查</t>
  </si>
  <si>
    <t>报价10分</t>
  </si>
  <si>
    <t>综合管护实施方案60分</t>
  </si>
  <si>
    <t>履约能力3分</t>
  </si>
  <si>
    <t>项目人员技术实力15分</t>
  </si>
  <si>
    <t>机具12分</t>
  </si>
  <si>
    <t>总分</t>
  </si>
  <si>
    <t>平均分</t>
  </si>
  <si>
    <t>中标排序</t>
  </si>
  <si>
    <t>备注（是否符合中小企业）</t>
  </si>
  <si>
    <t>需求分析
6 分</t>
  </si>
  <si>
    <t>设施管护方案12分</t>
  </si>
  <si>
    <t>苗木管护方案18分</t>
  </si>
  <si>
    <t>巡查方案
6分</t>
  </si>
  <si>
    <t>质量保障方案6分</t>
  </si>
  <si>
    <t>环保作业方案6分</t>
  </si>
  <si>
    <t>安全保障方案6 分</t>
  </si>
  <si>
    <t>包件2</t>
  </si>
  <si>
    <t>川垣建设工程有限公司</t>
  </si>
  <si>
    <t>是</t>
  </si>
  <si>
    <t>/</t>
  </si>
  <si>
    <t>符合</t>
  </si>
  <si>
    <t>四川雅艺园建设工程有限公司</t>
  </si>
  <si>
    <t>四川玉松园林工程有限公司</t>
  </si>
  <si>
    <t>成都六合绿化工程有限公司</t>
  </si>
  <si>
    <t>否</t>
  </si>
  <si>
    <t>二级养护单价报价超限价</t>
  </si>
  <si>
    <t>成都中川雅鑫园林绿化工程有限责任公司</t>
  </si>
  <si>
    <t>推荐中标候选供应商</t>
  </si>
  <si>
    <t>中标候选供应商顺序</t>
  </si>
  <si>
    <t>投标供应商名称</t>
  </si>
  <si>
    <t>投标报价（元/年）</t>
  </si>
  <si>
    <t>第一中标候选供应商</t>
  </si>
  <si>
    <t>第二中标候选供应商</t>
  </si>
  <si>
    <t>第三中标候选供应商</t>
  </si>
  <si>
    <t>包件3</t>
  </si>
  <si>
    <t>成都环美园林生态股份有限公司</t>
  </si>
  <si>
    <t>川恒建设工程有限公司</t>
  </si>
  <si>
    <t>成都长城金山绿化工程有限公司</t>
  </si>
  <si>
    <t>四川知晓园林工程有限公司</t>
  </si>
  <si>
    <t>四川秀山景建设工程有限公司</t>
  </si>
  <si>
    <t>四川新地环境艺术工程有限公司</t>
  </si>
  <si>
    <t>包件4</t>
  </si>
  <si>
    <t>四川栾桦园林工程有限公司</t>
  </si>
  <si>
    <t>成都华西园林绿化建设工程有限公司</t>
  </si>
  <si>
    <t>四川可奇景观工程有限公司</t>
  </si>
  <si>
    <t>格律诗建设有限公司</t>
  </si>
  <si>
    <t>未提供健全的财务会计制度的证明材料</t>
  </si>
  <si>
    <t>四川琪森园林绿化工程有限公司</t>
  </si>
  <si>
    <t>包件5</t>
  </si>
  <si>
    <t>四川希蒙瑞恩建设工程有限公司</t>
  </si>
  <si>
    <t>四川名门园林有限公司</t>
  </si>
  <si>
    <t>四川宏成园林新技术有限责任公司</t>
  </si>
  <si>
    <t>四川皓森园林工程有限公司</t>
  </si>
  <si>
    <t>包件6</t>
  </si>
  <si>
    <t>成都市祥和花卉园林工程有限责任公司</t>
  </si>
  <si>
    <t>四川从容建设工程有限责任公司</t>
  </si>
  <si>
    <t>成都三邑园艺绿化工程有限责任公司</t>
  </si>
  <si>
    <t>四川天衡建设工程有限公司</t>
  </si>
  <si>
    <t>四川了凡景观建筑有限公司</t>
  </si>
  <si>
    <t xml:space="preserve"> </t>
  </si>
  <si>
    <t>包件1</t>
  </si>
  <si>
    <t>包件7</t>
  </si>
  <si>
    <t>成都邦哲生态农业科技有限公司</t>
  </si>
  <si>
    <t>四川彩乐建设工程有限公司</t>
  </si>
  <si>
    <t>国欣生态建设集团有限公司</t>
  </si>
  <si>
    <t>都江堰市天成园林工程有限责任公司</t>
  </si>
  <si>
    <t>四川欣美景园林工程有限公司</t>
  </si>
  <si>
    <t>法定代表人身份证未加盖电子印章</t>
  </si>
  <si>
    <t>四川垚柯建设工程有限公司</t>
  </si>
  <si>
    <t>包件8</t>
  </si>
  <si>
    <t>四川省图腾建设工程有限公司</t>
  </si>
  <si>
    <t>四川可中建设工程有限公司</t>
  </si>
  <si>
    <t>成都万欣绿化有限公司</t>
  </si>
  <si>
    <t>包件9</t>
  </si>
  <si>
    <t xml:space="preserve"> 四川省天成生态园林有限公司</t>
  </si>
  <si>
    <t>成都百草苑生态景观工程有限公司</t>
  </si>
  <si>
    <t>四川省明天生态建设工程有限公司</t>
  </si>
  <si>
    <t>四川怡森园林绿化工程有限公司</t>
  </si>
  <si>
    <t>成都市新都区中医医院污水处理站运营维护服务采购项目</t>
  </si>
  <si>
    <t>项目编号：510114202100356</t>
  </si>
  <si>
    <t>成都玛雅环保工程有限公司</t>
  </si>
  <si>
    <t xml:space="preserve"> 未提供社保证明材料</t>
  </si>
  <si>
    <t>四川佳美环境工程有限公司</t>
  </si>
  <si>
    <t>法人身份证有效期过期</t>
  </si>
  <si>
    <t>四川新能水处理工程有限公司</t>
  </si>
  <si>
    <t>四川奥凸水处理系统工程有限公司</t>
  </si>
  <si>
    <t>未填写中小型企业</t>
  </si>
  <si>
    <t>四川永沁环境工程有限公司</t>
  </si>
  <si>
    <t>四川金鹰环保工程有限公司</t>
  </si>
  <si>
    <t>中小企业声明函所属行业未填写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</si>
</sst>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b/>
      <sz val="10"/>
      <color indexed="10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name val="楷体_GB2312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仿宋"/>
      <family val="3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0"/>
      <color rgb="FFFF0000"/>
      <name val="仿宋"/>
      <family val="3"/>
    </font>
    <font>
      <b/>
      <sz val="10"/>
      <color rgb="FFFF0000"/>
      <name val="宋体"/>
      <family val="0"/>
    </font>
    <font>
      <sz val="10"/>
      <color rgb="FFFF0000"/>
      <name val="仿宋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34" fillId="0" borderId="0">
      <alignment vertical="center"/>
      <protection/>
    </xf>
    <xf numFmtId="0" fontId="2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1" fillId="7" borderId="0" applyNumberFormat="0" applyBorder="0" applyAlignment="0" applyProtection="0"/>
    <xf numFmtId="0" fontId="25" fillId="0" borderId="4" applyNumberFormat="0" applyFill="0" applyAlignment="0" applyProtection="0"/>
    <xf numFmtId="0" fontId="21" fillId="8" borderId="0" applyNumberFormat="0" applyBorder="0" applyAlignment="0" applyProtection="0"/>
    <xf numFmtId="0" fontId="31" fillId="4" borderId="5" applyNumberFormat="0" applyAlignment="0" applyProtection="0"/>
    <xf numFmtId="0" fontId="32" fillId="4" borderId="1" applyNumberFormat="0" applyAlignment="0" applyProtection="0"/>
    <xf numFmtId="0" fontId="27" fillId="9" borderId="6" applyNumberFormat="0" applyAlignment="0" applyProtection="0"/>
    <xf numFmtId="0" fontId="15" fillId="10" borderId="0" applyNumberFormat="0" applyBorder="0" applyAlignment="0" applyProtection="0"/>
    <xf numFmtId="0" fontId="34" fillId="0" borderId="0">
      <alignment vertical="center"/>
      <protection/>
    </xf>
    <xf numFmtId="0" fontId="21" fillId="11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5" fillId="12" borderId="0" applyNumberFormat="0" applyBorder="0" applyAlignment="0" applyProtection="0"/>
    <xf numFmtId="0" fontId="34" fillId="0" borderId="0">
      <alignment vertical="center"/>
      <protection/>
    </xf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1" fillId="16" borderId="0" applyNumberFormat="0" applyBorder="0" applyAlignment="0" applyProtection="0"/>
    <xf numFmtId="0" fontId="34" fillId="0" borderId="0">
      <alignment vertical="center"/>
      <protection/>
    </xf>
    <xf numFmtId="0" fontId="15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8" borderId="0" applyNumberFormat="0" applyBorder="0" applyAlignment="0" applyProtection="0"/>
    <xf numFmtId="0" fontId="34" fillId="0" borderId="0">
      <alignment vertical="center"/>
      <protection/>
    </xf>
    <xf numFmtId="0" fontId="21" fillId="17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1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/>
    </xf>
    <xf numFmtId="4" fontId="7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31" fontId="10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76" fontId="7" fillId="18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 2 4" xfId="76"/>
    <cellStyle name="常规 11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zoomScaleSheetLayoutView="100" workbookViewId="0" topLeftCell="A1">
      <selection activeCell="I12" sqref="I12:W13"/>
    </sheetView>
  </sheetViews>
  <sheetFormatPr defaultColWidth="9.00390625" defaultRowHeight="21" customHeight="1"/>
  <cols>
    <col min="1" max="1" width="5.75390625" style="0" customWidth="1"/>
    <col min="2" max="2" width="4.625" style="7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19" width="7.25390625" style="8" customWidth="1"/>
    <col min="20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30">
        <v>44488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34" t="s">
        <v>18</v>
      </c>
      <c r="U4" s="34" t="s">
        <v>19</v>
      </c>
      <c r="V4" s="35" t="s">
        <v>20</v>
      </c>
      <c r="W4" s="35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36"/>
      <c r="T5" s="34"/>
      <c r="U5" s="34"/>
      <c r="V5" s="35"/>
      <c r="W5" s="35"/>
    </row>
    <row r="6" spans="1:255" s="4" customFormat="1" ht="34.5" customHeight="1">
      <c r="A6" s="13" t="s">
        <v>29</v>
      </c>
      <c r="B6" s="13">
        <v>1</v>
      </c>
      <c r="C6" s="15" t="s">
        <v>30</v>
      </c>
      <c r="D6" s="16" t="s">
        <v>31</v>
      </c>
      <c r="E6" s="16" t="s">
        <v>32</v>
      </c>
      <c r="F6" s="17" t="s">
        <v>31</v>
      </c>
      <c r="G6" s="17" t="s">
        <v>32</v>
      </c>
      <c r="H6" s="17"/>
      <c r="I6" s="17">
        <v>65.59</v>
      </c>
      <c r="J6" s="38">
        <v>39</v>
      </c>
      <c r="K6" s="38">
        <v>79.5</v>
      </c>
      <c r="L6" s="38">
        <v>124.5</v>
      </c>
      <c r="M6" s="38">
        <v>41</v>
      </c>
      <c r="N6" s="38">
        <v>39</v>
      </c>
      <c r="O6" s="38">
        <v>35</v>
      </c>
      <c r="P6" s="38">
        <v>33</v>
      </c>
      <c r="Q6" s="38">
        <v>21</v>
      </c>
      <c r="R6" s="38">
        <v>105</v>
      </c>
      <c r="S6" s="38">
        <v>84</v>
      </c>
      <c r="T6" s="38">
        <v>666.59</v>
      </c>
      <c r="U6" s="38">
        <v>95.23</v>
      </c>
      <c r="V6" s="38">
        <v>4</v>
      </c>
      <c r="W6" s="1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3"/>
      <c r="B7" s="13">
        <v>2</v>
      </c>
      <c r="C7" s="15" t="s">
        <v>34</v>
      </c>
      <c r="D7" s="16" t="s">
        <v>31</v>
      </c>
      <c r="E7" s="16" t="s">
        <v>32</v>
      </c>
      <c r="F7" s="17" t="s">
        <v>31</v>
      </c>
      <c r="G7" s="17" t="s">
        <v>32</v>
      </c>
      <c r="H7" s="17"/>
      <c r="I7" s="17">
        <v>70</v>
      </c>
      <c r="J7" s="38">
        <v>34</v>
      </c>
      <c r="K7" s="38">
        <v>78</v>
      </c>
      <c r="L7" s="38">
        <v>124.5</v>
      </c>
      <c r="M7" s="38">
        <v>40</v>
      </c>
      <c r="N7" s="38">
        <v>39</v>
      </c>
      <c r="O7" s="38">
        <v>41</v>
      </c>
      <c r="P7" s="38">
        <v>33</v>
      </c>
      <c r="Q7" s="38">
        <v>21</v>
      </c>
      <c r="R7" s="38">
        <v>105</v>
      </c>
      <c r="S7" s="38">
        <v>84</v>
      </c>
      <c r="T7" s="38">
        <v>669</v>
      </c>
      <c r="U7" s="38">
        <v>95.64</v>
      </c>
      <c r="V7" s="38">
        <v>2</v>
      </c>
      <c r="W7" s="1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3"/>
      <c r="B8" s="13">
        <v>3</v>
      </c>
      <c r="C8" s="15" t="s">
        <v>35</v>
      </c>
      <c r="D8" s="16" t="s">
        <v>31</v>
      </c>
      <c r="E8" s="16" t="s">
        <v>32</v>
      </c>
      <c r="F8" s="17" t="s">
        <v>31</v>
      </c>
      <c r="G8" s="17" t="s">
        <v>32</v>
      </c>
      <c r="H8" s="17"/>
      <c r="I8" s="17">
        <v>64.12</v>
      </c>
      <c r="J8" s="38">
        <v>41</v>
      </c>
      <c r="K8" s="38">
        <v>82.5</v>
      </c>
      <c r="L8" s="38">
        <v>123</v>
      </c>
      <c r="M8" s="38">
        <v>41</v>
      </c>
      <c r="N8" s="38">
        <v>40</v>
      </c>
      <c r="O8" s="38">
        <v>40</v>
      </c>
      <c r="P8" s="38">
        <v>38</v>
      </c>
      <c r="Q8" s="38">
        <v>21</v>
      </c>
      <c r="R8" s="38">
        <v>105</v>
      </c>
      <c r="S8" s="38">
        <v>84</v>
      </c>
      <c r="T8" s="38">
        <v>679.62</v>
      </c>
      <c r="U8" s="38">
        <v>97.09</v>
      </c>
      <c r="V8" s="38">
        <v>1</v>
      </c>
      <c r="W8" s="1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3"/>
      <c r="B9" s="13">
        <v>4</v>
      </c>
      <c r="C9" s="15" t="s">
        <v>36</v>
      </c>
      <c r="D9" s="16" t="s">
        <v>31</v>
      </c>
      <c r="E9" s="16" t="s">
        <v>32</v>
      </c>
      <c r="F9" s="17" t="s">
        <v>37</v>
      </c>
      <c r="G9" s="60" t="s">
        <v>38</v>
      </c>
      <c r="H9" s="61"/>
      <c r="I9" s="1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18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4" customFormat="1" ht="34.5" customHeight="1">
      <c r="A10" s="13"/>
      <c r="B10" s="13">
        <v>5</v>
      </c>
      <c r="C10" s="15" t="s">
        <v>39</v>
      </c>
      <c r="D10" s="16" t="s">
        <v>31</v>
      </c>
      <c r="E10" s="16" t="s">
        <v>32</v>
      </c>
      <c r="F10" s="17" t="s">
        <v>31</v>
      </c>
      <c r="G10" s="17" t="s">
        <v>32</v>
      </c>
      <c r="H10" s="17"/>
      <c r="I10" s="17">
        <v>63.42</v>
      </c>
      <c r="J10" s="38">
        <v>39</v>
      </c>
      <c r="K10" s="38">
        <v>78</v>
      </c>
      <c r="L10" s="38">
        <v>121.5</v>
      </c>
      <c r="M10" s="38">
        <v>40</v>
      </c>
      <c r="N10" s="38">
        <v>40</v>
      </c>
      <c r="O10" s="38">
        <v>39</v>
      </c>
      <c r="P10" s="38">
        <v>37</v>
      </c>
      <c r="Q10" s="38">
        <v>21</v>
      </c>
      <c r="R10" s="38">
        <v>105</v>
      </c>
      <c r="S10" s="38">
        <v>84</v>
      </c>
      <c r="T10" s="38">
        <v>667.92</v>
      </c>
      <c r="U10" s="38">
        <v>95.42</v>
      </c>
      <c r="V10" s="38">
        <v>3</v>
      </c>
      <c r="W10" s="18" t="s">
        <v>33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5" customFormat="1" ht="27" customHeight="1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5" customFormat="1" ht="21" customHeight="1">
      <c r="A12" s="13" t="s">
        <v>5</v>
      </c>
      <c r="B12" s="13"/>
      <c r="C12" s="12" t="s">
        <v>41</v>
      </c>
      <c r="D12" s="12" t="s">
        <v>42</v>
      </c>
      <c r="E12" s="12"/>
      <c r="F12" s="12"/>
      <c r="G12" s="12"/>
      <c r="H12" s="12"/>
      <c r="I12" s="13" t="s">
        <v>43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5" customFormat="1" ht="21" customHeight="1">
      <c r="A13" s="13"/>
      <c r="B13" s="13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6" customFormat="1" ht="34.5" customHeight="1">
      <c r="A14" s="13" t="s">
        <v>29</v>
      </c>
      <c r="B14" s="13">
        <v>1</v>
      </c>
      <c r="C14" s="16" t="s">
        <v>44</v>
      </c>
      <c r="D14" s="18" t="s">
        <v>35</v>
      </c>
      <c r="E14" s="18"/>
      <c r="F14" s="18"/>
      <c r="G14" s="18"/>
      <c r="H14" s="18"/>
      <c r="I14" s="33">
        <v>1920499.8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6" customFormat="1" ht="34.5" customHeight="1">
      <c r="A15" s="13"/>
      <c r="B15" s="13">
        <v>2</v>
      </c>
      <c r="C15" s="16" t="s">
        <v>45</v>
      </c>
      <c r="D15" s="18" t="s">
        <v>34</v>
      </c>
      <c r="E15" s="18"/>
      <c r="F15" s="18"/>
      <c r="G15" s="18"/>
      <c r="H15" s="18"/>
      <c r="I15" s="33">
        <v>1758353.25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6" customFormat="1" ht="34.5" customHeight="1">
      <c r="A16" s="13"/>
      <c r="B16" s="13">
        <v>3</v>
      </c>
      <c r="C16" s="16" t="s">
        <v>46</v>
      </c>
      <c r="D16" s="18" t="s">
        <v>39</v>
      </c>
      <c r="E16" s="18"/>
      <c r="F16" s="18"/>
      <c r="G16" s="18"/>
      <c r="H16" s="18"/>
      <c r="I16" s="33">
        <v>1940462.03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2:255" s="6" customFormat="1" ht="21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1"/>
      <c r="U17" s="41"/>
      <c r="V17" s="41"/>
      <c r="W17" s="4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</sheetData>
  <sheetProtection/>
  <mergeCells count="40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A11:W11"/>
    <mergeCell ref="D14:H14"/>
    <mergeCell ref="I14:W14"/>
    <mergeCell ref="D15:H15"/>
    <mergeCell ref="I15:W15"/>
    <mergeCell ref="D16:H16"/>
    <mergeCell ref="I16:W16"/>
    <mergeCell ref="A6:A10"/>
    <mergeCell ref="A14:A16"/>
    <mergeCell ref="C3:C5"/>
    <mergeCell ref="C12:C13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2:B13"/>
    <mergeCell ref="D12:H13"/>
    <mergeCell ref="I12:W13"/>
  </mergeCells>
  <printOptions/>
  <pageMargins left="0" right="0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workbookViewId="0" topLeftCell="A4">
      <selection activeCell="D20" sqref="D20:H20"/>
    </sheetView>
  </sheetViews>
  <sheetFormatPr defaultColWidth="9.00390625" defaultRowHeight="21" customHeight="1"/>
  <cols>
    <col min="1" max="1" width="5.75390625" style="0" customWidth="1"/>
    <col min="2" max="2" width="4.625" style="7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19" width="7.25390625" style="8" customWidth="1"/>
    <col min="20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30">
        <v>44488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34" t="s">
        <v>18</v>
      </c>
      <c r="U4" s="34" t="s">
        <v>19</v>
      </c>
      <c r="V4" s="35" t="s">
        <v>20</v>
      </c>
      <c r="W4" s="35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36"/>
      <c r="T5" s="34"/>
      <c r="U5" s="34"/>
      <c r="V5" s="35"/>
      <c r="W5" s="35"/>
    </row>
    <row r="6" spans="1:255" s="4" customFormat="1" ht="34.5" customHeight="1">
      <c r="A6" s="13" t="s">
        <v>47</v>
      </c>
      <c r="B6" s="13">
        <v>1</v>
      </c>
      <c r="C6" s="15" t="s">
        <v>48</v>
      </c>
      <c r="D6" s="16" t="s">
        <v>31</v>
      </c>
      <c r="E6" s="16" t="s">
        <v>32</v>
      </c>
      <c r="F6" s="17" t="s">
        <v>31</v>
      </c>
      <c r="G6" s="17" t="s">
        <v>32</v>
      </c>
      <c r="H6" s="17"/>
      <c r="I6" s="17">
        <v>70</v>
      </c>
      <c r="J6" s="38">
        <f>5+6+4+6+2+6+5</f>
        <v>34</v>
      </c>
      <c r="K6" s="38">
        <f>9+12+9+12+6+12+10.5</f>
        <v>70.5</v>
      </c>
      <c r="L6" s="38">
        <f>15+18+16.5+18+9+18+16.5</f>
        <v>111</v>
      </c>
      <c r="M6" s="38">
        <f>5+6+5+6+6+6+5</f>
        <v>39</v>
      </c>
      <c r="N6" s="38">
        <f>5+5+4+6+6+6+5</f>
        <v>37</v>
      </c>
      <c r="O6" s="38">
        <f>4+6+4+6+6+6+5</f>
        <v>37</v>
      </c>
      <c r="P6" s="38">
        <f>4+6+4+6+6+5+5</f>
        <v>36</v>
      </c>
      <c r="Q6" s="38">
        <v>21</v>
      </c>
      <c r="R6" s="38">
        <v>105</v>
      </c>
      <c r="S6" s="38">
        <v>0</v>
      </c>
      <c r="T6" s="38">
        <f aca="true" t="shared" si="0" ref="T6:T14">SUM(I6:S6)</f>
        <v>560.5</v>
      </c>
      <c r="U6" s="38">
        <v>80.07</v>
      </c>
      <c r="V6" s="38">
        <v>9</v>
      </c>
      <c r="W6" s="1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3"/>
      <c r="B7" s="13">
        <v>2</v>
      </c>
      <c r="C7" s="15" t="s">
        <v>49</v>
      </c>
      <c r="D7" s="16" t="s">
        <v>31</v>
      </c>
      <c r="E7" s="16" t="s">
        <v>32</v>
      </c>
      <c r="F7" s="17" t="s">
        <v>31</v>
      </c>
      <c r="G7" s="17" t="s">
        <v>32</v>
      </c>
      <c r="H7" s="17"/>
      <c r="I7" s="17">
        <v>69.3</v>
      </c>
      <c r="J7" s="38">
        <f aca="true" t="shared" si="1" ref="J7:J11">5+6+6+4+6+6+6</f>
        <v>39</v>
      </c>
      <c r="K7" s="38">
        <f>10.5+12+10.5+12+12+10.5+12</f>
        <v>79.5</v>
      </c>
      <c r="L7" s="38">
        <v>124.5</v>
      </c>
      <c r="M7" s="38">
        <f>5+6+6+6+6+6+6</f>
        <v>41</v>
      </c>
      <c r="N7" s="38">
        <f>4+6+6+6+6+6+5</f>
        <v>39</v>
      </c>
      <c r="O7" s="38">
        <f>5+4+5+6+4+6+5</f>
        <v>35</v>
      </c>
      <c r="P7" s="38">
        <f>4+4+5+6+6+4+4</f>
        <v>33</v>
      </c>
      <c r="Q7" s="38">
        <v>21</v>
      </c>
      <c r="R7" s="38">
        <v>105</v>
      </c>
      <c r="S7" s="38">
        <v>84</v>
      </c>
      <c r="T7" s="38">
        <f t="shared" si="0"/>
        <v>670.3</v>
      </c>
      <c r="U7" s="38">
        <v>95.76</v>
      </c>
      <c r="V7" s="38">
        <v>6</v>
      </c>
      <c r="W7" s="1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3"/>
      <c r="B8" s="13">
        <v>3</v>
      </c>
      <c r="C8" s="15" t="s">
        <v>36</v>
      </c>
      <c r="D8" s="16" t="s">
        <v>31</v>
      </c>
      <c r="E8" s="16" t="s">
        <v>32</v>
      </c>
      <c r="F8" s="17" t="s">
        <v>31</v>
      </c>
      <c r="G8" s="17" t="s">
        <v>32</v>
      </c>
      <c r="H8" s="17"/>
      <c r="I8" s="17">
        <v>68.46</v>
      </c>
      <c r="J8" s="38">
        <f t="shared" si="1"/>
        <v>39</v>
      </c>
      <c r="K8" s="38">
        <f>10.5+12+7.5+12+4+10.5+10.5</f>
        <v>67</v>
      </c>
      <c r="L8" s="38">
        <f>15+16.5+18+16.5+18+18+18</f>
        <v>120</v>
      </c>
      <c r="M8" s="38">
        <f>5+6+5+6+6+6+6</f>
        <v>40</v>
      </c>
      <c r="N8" s="38">
        <f>4+6+6+6+6+6+6</f>
        <v>40</v>
      </c>
      <c r="O8" s="38">
        <v>40</v>
      </c>
      <c r="P8" s="38">
        <f>4+5+5+6+5+5+4</f>
        <v>34</v>
      </c>
      <c r="Q8" s="38">
        <v>21</v>
      </c>
      <c r="R8" s="38">
        <v>105</v>
      </c>
      <c r="S8" s="38">
        <v>84</v>
      </c>
      <c r="T8" s="38">
        <f t="shared" si="0"/>
        <v>658.46</v>
      </c>
      <c r="U8" s="38">
        <v>94.07</v>
      </c>
      <c r="V8" s="38">
        <v>7</v>
      </c>
      <c r="W8" s="1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3"/>
      <c r="B9" s="13">
        <v>4</v>
      </c>
      <c r="C9" s="15" t="s">
        <v>50</v>
      </c>
      <c r="D9" s="16" t="s">
        <v>31</v>
      </c>
      <c r="E9" s="16" t="s">
        <v>32</v>
      </c>
      <c r="F9" s="17" t="s">
        <v>31</v>
      </c>
      <c r="G9" s="17" t="s">
        <v>32</v>
      </c>
      <c r="H9" s="17"/>
      <c r="I9" s="17">
        <v>67.41</v>
      </c>
      <c r="J9" s="38">
        <f aca="true" t="shared" si="2" ref="J9:O9">5+6+6+6+6+6+6</f>
        <v>41</v>
      </c>
      <c r="K9" s="38">
        <f>10.5+12+10.5+12+12+12+12</f>
        <v>81</v>
      </c>
      <c r="L9" s="38">
        <f>16.5+18+18+18+18+18+18</f>
        <v>124.5</v>
      </c>
      <c r="M9" s="38">
        <f t="shared" si="2"/>
        <v>41</v>
      </c>
      <c r="N9" s="38">
        <f t="shared" si="2"/>
        <v>41</v>
      </c>
      <c r="O9" s="38">
        <f t="shared" si="2"/>
        <v>41</v>
      </c>
      <c r="P9" s="38">
        <f>5+6+5+6+6+6+5</f>
        <v>39</v>
      </c>
      <c r="Q9" s="38">
        <v>21</v>
      </c>
      <c r="R9" s="38">
        <v>105</v>
      </c>
      <c r="S9" s="38">
        <v>84</v>
      </c>
      <c r="T9" s="38">
        <f t="shared" si="0"/>
        <v>685.91</v>
      </c>
      <c r="U9" s="38">
        <v>97.99</v>
      </c>
      <c r="V9" s="38">
        <v>1</v>
      </c>
      <c r="W9" s="18" t="s">
        <v>33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5" customFormat="1" ht="30.75" customHeight="1">
      <c r="A10" s="13"/>
      <c r="B10" s="13">
        <v>5</v>
      </c>
      <c r="C10" s="15" t="s">
        <v>35</v>
      </c>
      <c r="D10" s="16" t="s">
        <v>31</v>
      </c>
      <c r="E10" s="16" t="s">
        <v>32</v>
      </c>
      <c r="F10" s="17" t="s">
        <v>31</v>
      </c>
      <c r="G10" s="17" t="s">
        <v>32</v>
      </c>
      <c r="H10" s="17"/>
      <c r="I10" s="17">
        <v>66.36</v>
      </c>
      <c r="J10" s="38">
        <f aca="true" t="shared" si="3" ref="J10:O10">5+6+6+6+6+6+6</f>
        <v>41</v>
      </c>
      <c r="K10" s="38">
        <f>10.5+12+12+12+12+12+12</f>
        <v>82.5</v>
      </c>
      <c r="L10" s="38">
        <f>16.5+18+16.5+18+18+18+18</f>
        <v>123</v>
      </c>
      <c r="M10" s="38">
        <f t="shared" si="3"/>
        <v>41</v>
      </c>
      <c r="N10" s="38">
        <f aca="true" t="shared" si="4" ref="N10:N14">4+6+5+6+6+6+6</f>
        <v>39</v>
      </c>
      <c r="O10" s="38">
        <f t="shared" si="3"/>
        <v>41</v>
      </c>
      <c r="P10" s="38">
        <f>4+5+6+6+6+6+5</f>
        <v>38</v>
      </c>
      <c r="Q10" s="38">
        <v>21</v>
      </c>
      <c r="R10" s="38">
        <v>105</v>
      </c>
      <c r="S10" s="38">
        <v>84</v>
      </c>
      <c r="T10" s="38">
        <f t="shared" si="0"/>
        <v>681.86</v>
      </c>
      <c r="U10" s="38">
        <v>97.41</v>
      </c>
      <c r="V10" s="38">
        <v>2</v>
      </c>
      <c r="W10" s="18" t="s">
        <v>33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5" customFormat="1" ht="27" customHeight="1">
      <c r="A11" s="13"/>
      <c r="B11" s="13">
        <v>6</v>
      </c>
      <c r="C11" s="15" t="s">
        <v>39</v>
      </c>
      <c r="D11" s="16" t="s">
        <v>31</v>
      </c>
      <c r="E11" s="16" t="s">
        <v>32</v>
      </c>
      <c r="F11" s="17" t="s">
        <v>31</v>
      </c>
      <c r="G11" s="17" t="s">
        <v>32</v>
      </c>
      <c r="H11" s="17"/>
      <c r="I11" s="17">
        <v>69.23</v>
      </c>
      <c r="J11" s="38">
        <f t="shared" si="1"/>
        <v>39</v>
      </c>
      <c r="K11" s="38">
        <f>9+12+10.5+12+10.5+12+12</f>
        <v>78</v>
      </c>
      <c r="L11" s="38">
        <f>16.5+18+15+18+18+18+18</f>
        <v>121.5</v>
      </c>
      <c r="M11" s="38">
        <f>5+5+6+6+6+6+6</f>
        <v>40</v>
      </c>
      <c r="N11" s="38">
        <f>4+5+6+6+6+6+6</f>
        <v>39</v>
      </c>
      <c r="O11" s="38">
        <f>4+6+5+6+6+6+6</f>
        <v>39</v>
      </c>
      <c r="P11" s="38">
        <f>4+6+6+6+6+5+5</f>
        <v>38</v>
      </c>
      <c r="Q11" s="38">
        <v>21</v>
      </c>
      <c r="R11" s="38">
        <v>105</v>
      </c>
      <c r="S11" s="38">
        <v>84</v>
      </c>
      <c r="T11" s="38">
        <f t="shared" si="0"/>
        <v>673.73</v>
      </c>
      <c r="U11" s="38">
        <v>96.25</v>
      </c>
      <c r="V11" s="38">
        <v>4</v>
      </c>
      <c r="W11" s="18" t="s">
        <v>33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5" customFormat="1" ht="24" customHeight="1">
      <c r="A12" s="13"/>
      <c r="B12" s="13">
        <v>7</v>
      </c>
      <c r="C12" s="15" t="s">
        <v>51</v>
      </c>
      <c r="D12" s="16" t="s">
        <v>31</v>
      </c>
      <c r="E12" s="16" t="s">
        <v>32</v>
      </c>
      <c r="F12" s="17" t="s">
        <v>31</v>
      </c>
      <c r="G12" s="17" t="s">
        <v>32</v>
      </c>
      <c r="H12" s="17"/>
      <c r="I12" s="17">
        <v>67.06</v>
      </c>
      <c r="J12" s="38">
        <f>5+6+6+6+6+6+6</f>
        <v>41</v>
      </c>
      <c r="K12" s="38">
        <f>10.5+10.5+12+12+10.5+12+12</f>
        <v>79.5</v>
      </c>
      <c r="L12" s="38">
        <v>121.5</v>
      </c>
      <c r="M12" s="38">
        <f>5+6+5+6+6+6+6</f>
        <v>40</v>
      </c>
      <c r="N12" s="38">
        <f t="shared" si="4"/>
        <v>39</v>
      </c>
      <c r="O12" s="38">
        <f>5+6+6+6+5+6+5</f>
        <v>39</v>
      </c>
      <c r="P12" s="38">
        <f>5+6+5+6+6+5+5</f>
        <v>38</v>
      </c>
      <c r="Q12" s="38">
        <v>21</v>
      </c>
      <c r="R12" s="38">
        <v>105</v>
      </c>
      <c r="S12" s="38">
        <v>84</v>
      </c>
      <c r="T12" s="38">
        <f t="shared" si="0"/>
        <v>675.06</v>
      </c>
      <c r="U12" s="38">
        <v>96.44</v>
      </c>
      <c r="V12" s="38">
        <v>3</v>
      </c>
      <c r="W12" s="18" t="s">
        <v>33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6" customFormat="1" ht="34.5" customHeight="1">
      <c r="A13" s="13"/>
      <c r="B13" s="13">
        <v>8</v>
      </c>
      <c r="C13" s="15" t="s">
        <v>52</v>
      </c>
      <c r="D13" s="16" t="s">
        <v>31</v>
      </c>
      <c r="E13" s="16" t="s">
        <v>32</v>
      </c>
      <c r="F13" s="17" t="s">
        <v>31</v>
      </c>
      <c r="G13" s="17" t="s">
        <v>32</v>
      </c>
      <c r="H13" s="17"/>
      <c r="I13" s="17">
        <v>66.22</v>
      </c>
      <c r="J13" s="38">
        <f>5+6+5+6+6+6+6</f>
        <v>40</v>
      </c>
      <c r="K13" s="38">
        <f>10.5+12+12+12+10.5+12+12</f>
        <v>81</v>
      </c>
      <c r="L13" s="38">
        <f>16.5+18+18+18+16.5+18+16.5</f>
        <v>121.5</v>
      </c>
      <c r="M13" s="38">
        <f>5+6+4+6+6+6+6</f>
        <v>39</v>
      </c>
      <c r="N13" s="38">
        <f>5+6+6+6+6+6+5</f>
        <v>40</v>
      </c>
      <c r="O13" s="38">
        <f>5+6+6+6+6+6+6</f>
        <v>41</v>
      </c>
      <c r="P13" s="38">
        <f>4+6+6+6+6+5+5</f>
        <v>38</v>
      </c>
      <c r="Q13" s="38">
        <v>21</v>
      </c>
      <c r="R13" s="38">
        <v>77</v>
      </c>
      <c r="S13" s="38">
        <v>0</v>
      </c>
      <c r="T13" s="38">
        <f t="shared" si="0"/>
        <v>564.72</v>
      </c>
      <c r="U13" s="38">
        <v>80.67</v>
      </c>
      <c r="V13" s="38">
        <v>8</v>
      </c>
      <c r="W13" s="18" t="s">
        <v>33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6" customFormat="1" ht="34.5" customHeight="1">
      <c r="A14" s="13"/>
      <c r="B14" s="13">
        <v>9</v>
      </c>
      <c r="C14" s="15" t="s">
        <v>53</v>
      </c>
      <c r="D14" s="16" t="s">
        <v>31</v>
      </c>
      <c r="E14" s="16" t="s">
        <v>32</v>
      </c>
      <c r="F14" s="17" t="s">
        <v>31</v>
      </c>
      <c r="G14" s="17" t="s">
        <v>32</v>
      </c>
      <c r="H14" s="17"/>
      <c r="I14" s="17">
        <v>68.67</v>
      </c>
      <c r="J14" s="38">
        <f>5+6+6+4+6+6+6</f>
        <v>39</v>
      </c>
      <c r="K14" s="38">
        <f>10.5+10.5+10.5+12+10.5+12+12</f>
        <v>78</v>
      </c>
      <c r="L14" s="38">
        <f>15+18+16.5+18+18+16.5+16.5</f>
        <v>118.5</v>
      </c>
      <c r="M14" s="38">
        <f>5+6+6+6+6+6+6</f>
        <v>41</v>
      </c>
      <c r="N14" s="38">
        <f t="shared" si="4"/>
        <v>39</v>
      </c>
      <c r="O14" s="38">
        <f>5+6+6+6+6+6+6</f>
        <v>41</v>
      </c>
      <c r="P14" s="38">
        <f>4+6+5+6+6+5+5</f>
        <v>37</v>
      </c>
      <c r="Q14" s="38">
        <v>21</v>
      </c>
      <c r="R14" s="38">
        <v>105</v>
      </c>
      <c r="S14" s="38">
        <v>84</v>
      </c>
      <c r="T14" s="38">
        <f t="shared" si="0"/>
        <v>672.1700000000001</v>
      </c>
      <c r="U14" s="38">
        <v>96.02</v>
      </c>
      <c r="V14" s="38">
        <v>5</v>
      </c>
      <c r="W14" s="18" t="s">
        <v>33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6" customFormat="1" ht="34.5" customHeight="1">
      <c r="A15" s="1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6" customFormat="1" ht="21" customHeight="1">
      <c r="A16" s="13" t="s">
        <v>5</v>
      </c>
      <c r="B16" s="13"/>
      <c r="C16" s="12" t="s">
        <v>41</v>
      </c>
      <c r="D16" s="12" t="s">
        <v>42</v>
      </c>
      <c r="E16" s="12"/>
      <c r="F16" s="12"/>
      <c r="G16" s="12"/>
      <c r="H16" s="12"/>
      <c r="I16" s="13" t="s">
        <v>43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3" ht="18" customHeight="1">
      <c r="A17" s="13"/>
      <c r="B17" s="13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1" customHeight="1">
      <c r="A18" s="13" t="s">
        <v>47</v>
      </c>
      <c r="B18" s="13">
        <v>1</v>
      </c>
      <c r="C18" s="16" t="s">
        <v>44</v>
      </c>
      <c r="D18" s="18" t="s">
        <v>50</v>
      </c>
      <c r="E18" s="18"/>
      <c r="F18" s="18"/>
      <c r="G18" s="18"/>
      <c r="H18" s="18"/>
      <c r="I18" s="33">
        <v>1770246.98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21" customHeight="1">
      <c r="A19" s="13"/>
      <c r="B19" s="13">
        <v>2</v>
      </c>
      <c r="C19" s="16" t="s">
        <v>45</v>
      </c>
      <c r="D19" s="18" t="s">
        <v>51</v>
      </c>
      <c r="E19" s="18"/>
      <c r="F19" s="18"/>
      <c r="G19" s="18"/>
      <c r="H19" s="18"/>
      <c r="I19" s="33">
        <v>1778863.76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21" customHeight="1">
      <c r="A20" s="13"/>
      <c r="B20" s="13">
        <v>3</v>
      </c>
      <c r="C20" s="16" t="s">
        <v>46</v>
      </c>
      <c r="D20" s="18" t="s">
        <v>39</v>
      </c>
      <c r="E20" s="18"/>
      <c r="F20" s="18"/>
      <c r="G20" s="18"/>
      <c r="H20" s="18"/>
      <c r="I20" s="33">
        <v>1722786.97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</sheetData>
  <sheetProtection/>
  <mergeCells count="44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5:W15"/>
    <mergeCell ref="D18:H18"/>
    <mergeCell ref="I18:W18"/>
    <mergeCell ref="D19:H19"/>
    <mergeCell ref="I19:W19"/>
    <mergeCell ref="D20:H20"/>
    <mergeCell ref="I20:W20"/>
    <mergeCell ref="A6:A14"/>
    <mergeCell ref="A18:A20"/>
    <mergeCell ref="C3:C5"/>
    <mergeCell ref="C16:C17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6:B17"/>
    <mergeCell ref="D16:H17"/>
    <mergeCell ref="I16:W17"/>
  </mergeCells>
  <printOptions/>
  <pageMargins left="0" right="0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7"/>
  <sheetViews>
    <sheetView zoomScaleSheetLayoutView="100" workbookViewId="0" topLeftCell="A1">
      <selection activeCell="B10" sqref="B10"/>
    </sheetView>
  </sheetViews>
  <sheetFormatPr defaultColWidth="9.00390625" defaultRowHeight="21" customHeight="1"/>
  <cols>
    <col min="1" max="1" width="5.75390625" style="0" customWidth="1"/>
    <col min="2" max="2" width="4.625" style="7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19" width="7.25390625" style="8" customWidth="1"/>
    <col min="20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30">
        <v>44488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34" t="s">
        <v>18</v>
      </c>
      <c r="U4" s="34" t="s">
        <v>19</v>
      </c>
      <c r="V4" s="35" t="s">
        <v>20</v>
      </c>
      <c r="W4" s="35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36"/>
      <c r="T5" s="34"/>
      <c r="U5" s="34"/>
      <c r="V5" s="35"/>
      <c r="W5" s="35"/>
    </row>
    <row r="6" spans="1:255" s="4" customFormat="1" ht="34.5" customHeight="1">
      <c r="A6" s="13" t="s">
        <v>54</v>
      </c>
      <c r="B6" s="13">
        <v>1</v>
      </c>
      <c r="C6" s="15" t="s">
        <v>55</v>
      </c>
      <c r="D6" s="16" t="s">
        <v>31</v>
      </c>
      <c r="E6" s="16" t="s">
        <v>32</v>
      </c>
      <c r="F6" s="17" t="s">
        <v>31</v>
      </c>
      <c r="G6" s="17" t="s">
        <v>32</v>
      </c>
      <c r="H6" s="17"/>
      <c r="I6" s="17">
        <v>66.78</v>
      </c>
      <c r="J6" s="59">
        <v>40</v>
      </c>
      <c r="K6" s="59">
        <v>79.5</v>
      </c>
      <c r="L6" s="59">
        <v>121.5</v>
      </c>
      <c r="M6" s="59">
        <v>40</v>
      </c>
      <c r="N6" s="59">
        <v>41</v>
      </c>
      <c r="O6" s="59">
        <v>39</v>
      </c>
      <c r="P6" s="59">
        <v>40</v>
      </c>
      <c r="Q6" s="38">
        <v>21</v>
      </c>
      <c r="R6" s="38">
        <v>105</v>
      </c>
      <c r="S6" s="38">
        <v>84</v>
      </c>
      <c r="T6" s="38">
        <f>SUM(I6:S6)</f>
        <v>677.78</v>
      </c>
      <c r="U6" s="38">
        <f>T6/7</f>
        <v>96.82571428571428</v>
      </c>
      <c r="V6" s="38">
        <v>1</v>
      </c>
      <c r="W6" s="1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3"/>
      <c r="B7" s="29">
        <v>2</v>
      </c>
      <c r="C7" s="15" t="s">
        <v>56</v>
      </c>
      <c r="D7" s="16" t="s">
        <v>31</v>
      </c>
      <c r="E7" s="16" t="s">
        <v>32</v>
      </c>
      <c r="F7" s="17" t="s">
        <v>31</v>
      </c>
      <c r="G7" s="17" t="s">
        <v>32</v>
      </c>
      <c r="H7" s="17"/>
      <c r="I7" s="17">
        <v>70</v>
      </c>
      <c r="J7" s="59">
        <v>38</v>
      </c>
      <c r="K7" s="59">
        <v>75</v>
      </c>
      <c r="L7" s="59">
        <v>120</v>
      </c>
      <c r="M7" s="59">
        <v>34</v>
      </c>
      <c r="N7" s="59">
        <v>37</v>
      </c>
      <c r="O7" s="59">
        <v>40</v>
      </c>
      <c r="P7" s="59">
        <v>38</v>
      </c>
      <c r="Q7" s="38">
        <v>21</v>
      </c>
      <c r="R7" s="38">
        <v>105</v>
      </c>
      <c r="S7" s="38">
        <v>84</v>
      </c>
      <c r="T7" s="38">
        <f>SUM(I7:S7)</f>
        <v>662</v>
      </c>
      <c r="U7" s="38">
        <f>T7/7</f>
        <v>94.57142857142857</v>
      </c>
      <c r="V7" s="38">
        <v>2</v>
      </c>
      <c r="W7" s="1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3"/>
      <c r="B8" s="13">
        <v>3</v>
      </c>
      <c r="C8" s="15" t="s">
        <v>57</v>
      </c>
      <c r="D8" s="16" t="s">
        <v>31</v>
      </c>
      <c r="E8" s="16" t="s">
        <v>32</v>
      </c>
      <c r="F8" s="17" t="s">
        <v>31</v>
      </c>
      <c r="G8" s="17" t="s">
        <v>32</v>
      </c>
      <c r="H8" s="17"/>
      <c r="I8" s="17">
        <v>66.22</v>
      </c>
      <c r="J8" s="59">
        <v>39</v>
      </c>
      <c r="K8" s="59">
        <v>79.5</v>
      </c>
      <c r="L8" s="59">
        <v>117</v>
      </c>
      <c r="M8" s="59">
        <v>39</v>
      </c>
      <c r="N8" s="59">
        <v>39</v>
      </c>
      <c r="O8" s="59">
        <v>39</v>
      </c>
      <c r="P8" s="59">
        <v>35</v>
      </c>
      <c r="Q8" s="38">
        <v>21</v>
      </c>
      <c r="R8" s="38">
        <v>105</v>
      </c>
      <c r="S8" s="38">
        <v>70</v>
      </c>
      <c r="T8" s="38">
        <f>SUM(I8:S8)</f>
        <v>649.72</v>
      </c>
      <c r="U8" s="38">
        <f>T8/7</f>
        <v>92.81714285714285</v>
      </c>
      <c r="V8" s="38">
        <v>3</v>
      </c>
      <c r="W8" s="1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3"/>
      <c r="B9" s="13">
        <v>4</v>
      </c>
      <c r="C9" s="15" t="s">
        <v>58</v>
      </c>
      <c r="D9" s="16" t="s">
        <v>37</v>
      </c>
      <c r="E9" s="16" t="s">
        <v>59</v>
      </c>
      <c r="F9" s="17"/>
      <c r="G9" s="17" t="s">
        <v>32</v>
      </c>
      <c r="H9" s="17"/>
      <c r="I9" s="17"/>
      <c r="J9" s="59"/>
      <c r="K9" s="59"/>
      <c r="L9" s="59"/>
      <c r="M9" s="59"/>
      <c r="N9" s="59"/>
      <c r="O9" s="59"/>
      <c r="P9" s="59"/>
      <c r="Q9" s="38"/>
      <c r="R9" s="38"/>
      <c r="S9" s="38"/>
      <c r="T9" s="38"/>
      <c r="U9" s="38"/>
      <c r="V9" s="38"/>
      <c r="W9" s="18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4" customFormat="1" ht="34.5" customHeight="1">
      <c r="A10" s="13"/>
      <c r="B10" s="13">
        <v>5</v>
      </c>
      <c r="C10" s="15" t="s">
        <v>60</v>
      </c>
      <c r="D10" s="16" t="s">
        <v>31</v>
      </c>
      <c r="E10" s="16" t="s">
        <v>32</v>
      </c>
      <c r="F10" s="17" t="s">
        <v>31</v>
      </c>
      <c r="G10" s="17" t="s">
        <v>32</v>
      </c>
      <c r="H10" s="17"/>
      <c r="I10" s="17">
        <v>65.8</v>
      </c>
      <c r="J10" s="59">
        <v>40</v>
      </c>
      <c r="K10" s="59">
        <v>79.5</v>
      </c>
      <c r="L10" s="59">
        <v>111</v>
      </c>
      <c r="M10" s="59">
        <v>38</v>
      </c>
      <c r="N10" s="59">
        <v>39</v>
      </c>
      <c r="O10" s="59">
        <v>37</v>
      </c>
      <c r="P10" s="59">
        <v>35</v>
      </c>
      <c r="Q10" s="38">
        <v>21</v>
      </c>
      <c r="R10" s="38">
        <v>91</v>
      </c>
      <c r="S10" s="38">
        <v>0</v>
      </c>
      <c r="T10" s="38">
        <f>SUM(I10:S10)</f>
        <v>557.3</v>
      </c>
      <c r="U10" s="38">
        <f>T10/7</f>
        <v>79.61428571428571</v>
      </c>
      <c r="V10" s="38">
        <v>4</v>
      </c>
      <c r="W10" s="18" t="s">
        <v>33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5" customFormat="1" ht="27" customHeight="1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5" customFormat="1" ht="21" customHeight="1">
      <c r="A12" s="13" t="s">
        <v>5</v>
      </c>
      <c r="B12" s="13"/>
      <c r="C12" s="12" t="s">
        <v>41</v>
      </c>
      <c r="D12" s="12" t="s">
        <v>42</v>
      </c>
      <c r="E12" s="12"/>
      <c r="F12" s="12"/>
      <c r="G12" s="12"/>
      <c r="H12" s="12"/>
      <c r="I12" s="13" t="s">
        <v>43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5" customFormat="1" ht="21" customHeight="1">
      <c r="A13" s="13"/>
      <c r="B13" s="13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6" customFormat="1" ht="34.5" customHeight="1">
      <c r="A14" s="13" t="s">
        <v>54</v>
      </c>
      <c r="B14" s="13">
        <v>1</v>
      </c>
      <c r="C14" s="16" t="s">
        <v>44</v>
      </c>
      <c r="D14" s="18" t="s">
        <v>55</v>
      </c>
      <c r="E14" s="18"/>
      <c r="F14" s="18"/>
      <c r="G14" s="18"/>
      <c r="H14" s="18"/>
      <c r="I14" s="33">
        <v>1951813.15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6" customFormat="1" ht="34.5" customHeight="1">
      <c r="A15" s="13"/>
      <c r="B15" s="13">
        <v>2</v>
      </c>
      <c r="C15" s="16" t="s">
        <v>45</v>
      </c>
      <c r="D15" s="18" t="s">
        <v>56</v>
      </c>
      <c r="E15" s="18"/>
      <c r="F15" s="18"/>
      <c r="G15" s="18"/>
      <c r="H15" s="18"/>
      <c r="I15" s="33">
        <v>1862519.52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6" customFormat="1" ht="34.5" customHeight="1">
      <c r="A16" s="13"/>
      <c r="B16" s="13">
        <v>3</v>
      </c>
      <c r="C16" s="16" t="s">
        <v>46</v>
      </c>
      <c r="D16" s="18" t="s">
        <v>57</v>
      </c>
      <c r="E16" s="18"/>
      <c r="F16" s="18"/>
      <c r="G16" s="18"/>
      <c r="H16" s="18"/>
      <c r="I16" s="33">
        <v>1969870.61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2:255" s="6" customFormat="1" ht="21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1"/>
      <c r="U17" s="41"/>
      <c r="V17" s="41"/>
      <c r="W17" s="4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</sheetData>
  <sheetProtection/>
  <mergeCells count="40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A11:W11"/>
    <mergeCell ref="D14:H14"/>
    <mergeCell ref="I14:W14"/>
    <mergeCell ref="D15:H15"/>
    <mergeCell ref="I15:W15"/>
    <mergeCell ref="D16:H16"/>
    <mergeCell ref="I16:W16"/>
    <mergeCell ref="A6:A10"/>
    <mergeCell ref="A14:A16"/>
    <mergeCell ref="C3:C5"/>
    <mergeCell ref="C12:C13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2:B13"/>
    <mergeCell ref="D12:H13"/>
    <mergeCell ref="I12:W13"/>
  </mergeCells>
  <printOptions/>
  <pageMargins left="0" right="0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6"/>
  <sheetViews>
    <sheetView zoomScaleSheetLayoutView="100" workbookViewId="0" topLeftCell="A1">
      <selection activeCell="I14" sqref="I14:W14"/>
    </sheetView>
  </sheetViews>
  <sheetFormatPr defaultColWidth="9.00390625" defaultRowHeight="21" customHeight="1"/>
  <cols>
    <col min="1" max="1" width="5.75390625" style="0" customWidth="1"/>
    <col min="2" max="2" width="4.625" style="7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19" width="7.25390625" style="8" customWidth="1"/>
    <col min="20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1" customFormat="1" ht="36" customHeight="1">
      <c r="A2" s="12" t="s">
        <v>1</v>
      </c>
      <c r="B2" s="12"/>
      <c r="C2" s="12" t="s">
        <v>2</v>
      </c>
      <c r="D2" s="12" t="s">
        <v>3</v>
      </c>
      <c r="E2" s="12"/>
      <c r="F2" s="12"/>
      <c r="G2" s="12"/>
      <c r="H2" s="12" t="s">
        <v>4</v>
      </c>
      <c r="I2" s="49">
        <v>44488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1" customFormat="1" ht="27" customHeight="1">
      <c r="A3" s="12" t="s">
        <v>5</v>
      </c>
      <c r="B3" s="12"/>
      <c r="C3" s="12" t="s">
        <v>6</v>
      </c>
      <c r="D3" s="12" t="s">
        <v>7</v>
      </c>
      <c r="E3" s="12"/>
      <c r="F3" s="12" t="s">
        <v>8</v>
      </c>
      <c r="G3" s="12"/>
      <c r="H3" s="12"/>
      <c r="I3" s="12" t="s">
        <v>9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2" customFormat="1" ht="27" customHeight="1">
      <c r="A4" s="12"/>
      <c r="B4" s="12"/>
      <c r="C4" s="12"/>
      <c r="D4" s="12" t="s">
        <v>10</v>
      </c>
      <c r="E4" s="12" t="s">
        <v>11</v>
      </c>
      <c r="F4" s="12" t="s">
        <v>12</v>
      </c>
      <c r="G4" s="12" t="s">
        <v>11</v>
      </c>
      <c r="H4" s="12"/>
      <c r="I4" s="12" t="s">
        <v>13</v>
      </c>
      <c r="J4" s="12" t="s">
        <v>14</v>
      </c>
      <c r="K4" s="12"/>
      <c r="L4" s="12"/>
      <c r="M4" s="12"/>
      <c r="N4" s="12"/>
      <c r="O4" s="12"/>
      <c r="P4" s="12"/>
      <c r="Q4" s="12" t="s">
        <v>15</v>
      </c>
      <c r="R4" s="12" t="s">
        <v>16</v>
      </c>
      <c r="S4" s="12" t="s">
        <v>17</v>
      </c>
      <c r="T4" s="52" t="s">
        <v>18</v>
      </c>
      <c r="U4" s="52" t="s">
        <v>19</v>
      </c>
      <c r="V4" s="53" t="s">
        <v>20</v>
      </c>
      <c r="W4" s="53" t="s">
        <v>21</v>
      </c>
    </row>
    <row r="5" spans="1:23" s="2" customFormat="1" ht="48" customHeight="1">
      <c r="A5" s="12"/>
      <c r="B5" s="12"/>
      <c r="C5" s="12"/>
      <c r="D5" s="12"/>
      <c r="E5" s="12"/>
      <c r="F5" s="12"/>
      <c r="G5" s="12"/>
      <c r="H5" s="12"/>
      <c r="I5" s="12"/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/>
      <c r="R5" s="12"/>
      <c r="S5" s="54"/>
      <c r="T5" s="52"/>
      <c r="U5" s="52"/>
      <c r="V5" s="53"/>
      <c r="W5" s="53"/>
    </row>
    <row r="6" spans="1:255" s="4" customFormat="1" ht="34.5" customHeight="1">
      <c r="A6" s="12" t="s">
        <v>61</v>
      </c>
      <c r="B6" s="12">
        <v>1</v>
      </c>
      <c r="C6" s="47" t="s">
        <v>62</v>
      </c>
      <c r="D6" s="16" t="s">
        <v>31</v>
      </c>
      <c r="E6" s="16" t="s">
        <v>32</v>
      </c>
      <c r="F6" s="16" t="s">
        <v>31</v>
      </c>
      <c r="G6" s="16" t="s">
        <v>32</v>
      </c>
      <c r="H6" s="16"/>
      <c r="I6" s="16">
        <v>60.55</v>
      </c>
      <c r="J6" s="16">
        <v>41</v>
      </c>
      <c r="K6" s="55">
        <v>81</v>
      </c>
      <c r="L6" s="55">
        <v>123</v>
      </c>
      <c r="M6" s="55">
        <v>41</v>
      </c>
      <c r="N6" s="55">
        <v>41</v>
      </c>
      <c r="O6" s="55">
        <v>41</v>
      </c>
      <c r="P6" s="55">
        <v>40</v>
      </c>
      <c r="Q6" s="55">
        <v>21</v>
      </c>
      <c r="R6" s="55">
        <v>105</v>
      </c>
      <c r="S6" s="57">
        <v>84</v>
      </c>
      <c r="T6" s="57">
        <v>678.55</v>
      </c>
      <c r="U6" s="55">
        <v>96.94</v>
      </c>
      <c r="V6" s="55">
        <v>1</v>
      </c>
      <c r="W6" s="4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2"/>
      <c r="B7" s="29">
        <v>2</v>
      </c>
      <c r="C7" s="47" t="s">
        <v>63</v>
      </c>
      <c r="D7" s="16" t="s">
        <v>31</v>
      </c>
      <c r="E7" s="16" t="s">
        <v>32</v>
      </c>
      <c r="F7" s="16" t="s">
        <v>31</v>
      </c>
      <c r="G7" s="16" t="s">
        <v>32</v>
      </c>
      <c r="H7" s="16"/>
      <c r="I7" s="16">
        <v>70</v>
      </c>
      <c r="J7" s="16">
        <v>38</v>
      </c>
      <c r="K7" s="16">
        <v>81</v>
      </c>
      <c r="L7" s="16">
        <v>121.5</v>
      </c>
      <c r="M7" s="16">
        <v>40</v>
      </c>
      <c r="N7" s="16">
        <v>30</v>
      </c>
      <c r="O7" s="16">
        <v>37</v>
      </c>
      <c r="P7" s="16">
        <v>40</v>
      </c>
      <c r="Q7" s="50">
        <v>21</v>
      </c>
      <c r="R7" s="50">
        <v>105</v>
      </c>
      <c r="S7" s="16">
        <v>84</v>
      </c>
      <c r="T7" s="16">
        <v>667.5</v>
      </c>
      <c r="U7" s="16">
        <v>95.36</v>
      </c>
      <c r="V7" s="16">
        <v>2</v>
      </c>
      <c r="W7" s="4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2"/>
      <c r="B8" s="12">
        <v>3</v>
      </c>
      <c r="C8" s="47" t="s">
        <v>64</v>
      </c>
      <c r="D8" s="16" t="s">
        <v>31</v>
      </c>
      <c r="E8" s="16" t="s">
        <v>32</v>
      </c>
      <c r="F8" s="16" t="s">
        <v>31</v>
      </c>
      <c r="G8" s="16" t="s">
        <v>32</v>
      </c>
      <c r="H8" s="16"/>
      <c r="I8" s="16">
        <v>59.92</v>
      </c>
      <c r="J8" s="16">
        <v>40</v>
      </c>
      <c r="K8" s="16">
        <v>81</v>
      </c>
      <c r="L8" s="16">
        <v>115.5</v>
      </c>
      <c r="M8" s="16">
        <v>40</v>
      </c>
      <c r="N8" s="16">
        <v>41</v>
      </c>
      <c r="O8" s="16">
        <v>38</v>
      </c>
      <c r="P8" s="16">
        <v>38</v>
      </c>
      <c r="Q8" s="50">
        <v>21</v>
      </c>
      <c r="R8" s="50">
        <v>105</v>
      </c>
      <c r="S8" s="16">
        <v>84</v>
      </c>
      <c r="T8" s="16">
        <v>663.34</v>
      </c>
      <c r="U8" s="16">
        <v>94.77</v>
      </c>
      <c r="V8" s="16">
        <v>3</v>
      </c>
      <c r="W8" s="4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2"/>
      <c r="B9" s="12">
        <v>4</v>
      </c>
      <c r="C9" s="47" t="s">
        <v>65</v>
      </c>
      <c r="D9" s="16" t="s">
        <v>31</v>
      </c>
      <c r="E9" s="16" t="s">
        <v>32</v>
      </c>
      <c r="F9" s="16" t="s">
        <v>31</v>
      </c>
      <c r="G9" s="16" t="s">
        <v>32</v>
      </c>
      <c r="H9" s="16"/>
      <c r="I9" s="16">
        <v>59.92</v>
      </c>
      <c r="J9" s="16">
        <v>39</v>
      </c>
      <c r="K9" s="16">
        <v>75</v>
      </c>
      <c r="L9" s="16">
        <v>120</v>
      </c>
      <c r="M9" s="16">
        <v>37</v>
      </c>
      <c r="N9" s="16">
        <v>41</v>
      </c>
      <c r="O9" s="16">
        <v>35</v>
      </c>
      <c r="P9" s="16">
        <v>37</v>
      </c>
      <c r="Q9" s="16">
        <v>0</v>
      </c>
      <c r="R9" s="16">
        <v>63</v>
      </c>
      <c r="S9" s="16">
        <v>0</v>
      </c>
      <c r="T9" s="58">
        <v>506.92</v>
      </c>
      <c r="U9" s="16">
        <v>72.42</v>
      </c>
      <c r="V9" s="16">
        <v>4</v>
      </c>
      <c r="W9" s="48" t="s">
        <v>33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5" customFormat="1" ht="27" customHeight="1">
      <c r="A10" s="12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5" customFormat="1" ht="21" customHeight="1">
      <c r="A11" s="12" t="s">
        <v>5</v>
      </c>
      <c r="B11" s="12"/>
      <c r="C11" s="12" t="s">
        <v>41</v>
      </c>
      <c r="D11" s="12" t="s">
        <v>42</v>
      </c>
      <c r="E11" s="12"/>
      <c r="F11" s="12"/>
      <c r="G11" s="12"/>
      <c r="H11" s="12"/>
      <c r="I11" s="12" t="s">
        <v>43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5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6" customFormat="1" ht="34.5" customHeight="1">
      <c r="A13" s="12" t="s">
        <v>61</v>
      </c>
      <c r="B13" s="12">
        <v>1</v>
      </c>
      <c r="C13" s="16" t="s">
        <v>44</v>
      </c>
      <c r="D13" s="48" t="s">
        <v>62</v>
      </c>
      <c r="E13" s="48"/>
      <c r="F13" s="48"/>
      <c r="G13" s="48"/>
      <c r="H13" s="48"/>
      <c r="I13" s="51">
        <v>1685569.46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6" customFormat="1" ht="34.5" customHeight="1">
      <c r="A14" s="12"/>
      <c r="B14" s="12">
        <v>2</v>
      </c>
      <c r="C14" s="16" t="s">
        <v>45</v>
      </c>
      <c r="D14" s="48" t="s">
        <v>63</v>
      </c>
      <c r="E14" s="48"/>
      <c r="F14" s="48"/>
      <c r="G14" s="48"/>
      <c r="H14" s="48"/>
      <c r="I14" s="51">
        <v>1458533.84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6" customFormat="1" ht="34.5" customHeight="1">
      <c r="A15" s="12"/>
      <c r="B15" s="12">
        <v>3</v>
      </c>
      <c r="C15" s="16" t="s">
        <v>46</v>
      </c>
      <c r="D15" s="48" t="s">
        <v>64</v>
      </c>
      <c r="E15" s="48"/>
      <c r="F15" s="48"/>
      <c r="G15" s="48"/>
      <c r="H15" s="48"/>
      <c r="I15" s="51">
        <v>1702954.75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2:255" s="6" customFormat="1" ht="21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1"/>
      <c r="U16" s="41"/>
      <c r="V16" s="41"/>
      <c r="W16" s="4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</sheetData>
  <sheetProtection/>
  <mergeCells count="39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A10:W10"/>
    <mergeCell ref="D13:H13"/>
    <mergeCell ref="I13:W13"/>
    <mergeCell ref="D14:H14"/>
    <mergeCell ref="I14:W14"/>
    <mergeCell ref="D15:H15"/>
    <mergeCell ref="I15:W15"/>
    <mergeCell ref="A6:A9"/>
    <mergeCell ref="A13:A15"/>
    <mergeCell ref="C3:C5"/>
    <mergeCell ref="C11:C12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1:B12"/>
    <mergeCell ref="D11:H12"/>
    <mergeCell ref="I11:W12"/>
  </mergeCells>
  <printOptions/>
  <pageMargins left="0" right="0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8"/>
  <sheetViews>
    <sheetView zoomScaleSheetLayoutView="100" workbookViewId="0" topLeftCell="A1">
      <selection activeCell="U11" sqref="U11"/>
    </sheetView>
  </sheetViews>
  <sheetFormatPr defaultColWidth="9.00390625" defaultRowHeight="21" customHeight="1"/>
  <cols>
    <col min="1" max="1" width="5.75390625" style="0" customWidth="1"/>
    <col min="2" max="2" width="4.625" style="27" customWidth="1"/>
    <col min="3" max="3" width="32.00390625" style="37" customWidth="1"/>
    <col min="4" max="4" width="6.625" style="37" customWidth="1"/>
    <col min="5" max="5" width="13.125" style="37" customWidth="1"/>
    <col min="6" max="6" width="6.625" style="37" customWidth="1"/>
    <col min="7" max="7" width="5.25390625" style="37" customWidth="1"/>
    <col min="8" max="9" width="6.875" style="37" customWidth="1"/>
    <col min="10" max="20" width="7.25390625" style="37" customWidth="1"/>
    <col min="21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1" customFormat="1" ht="36" customHeight="1">
      <c r="A2" s="12" t="s">
        <v>1</v>
      </c>
      <c r="B2" s="12"/>
      <c r="C2" s="12" t="s">
        <v>2</v>
      </c>
      <c r="D2" s="12" t="s">
        <v>3</v>
      </c>
      <c r="E2" s="12"/>
      <c r="F2" s="12"/>
      <c r="G2" s="12"/>
      <c r="H2" s="12" t="s">
        <v>4</v>
      </c>
      <c r="I2" s="49">
        <v>44488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1" customFormat="1" ht="27" customHeight="1">
      <c r="A3" s="12" t="s">
        <v>5</v>
      </c>
      <c r="B3" s="12"/>
      <c r="C3" s="12" t="s">
        <v>6</v>
      </c>
      <c r="D3" s="12" t="s">
        <v>7</v>
      </c>
      <c r="E3" s="12"/>
      <c r="F3" s="12" t="s">
        <v>8</v>
      </c>
      <c r="G3" s="12"/>
      <c r="H3" s="12"/>
      <c r="I3" s="12" t="s">
        <v>9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2" customFormat="1" ht="27" customHeight="1">
      <c r="A4" s="12"/>
      <c r="B4" s="12"/>
      <c r="C4" s="12"/>
      <c r="D4" s="12" t="s">
        <v>10</v>
      </c>
      <c r="E4" s="12" t="s">
        <v>11</v>
      </c>
      <c r="F4" s="12" t="s">
        <v>12</v>
      </c>
      <c r="G4" s="12" t="s">
        <v>11</v>
      </c>
      <c r="H4" s="12"/>
      <c r="I4" s="12" t="s">
        <v>13</v>
      </c>
      <c r="J4" s="12" t="s">
        <v>14</v>
      </c>
      <c r="K4" s="12"/>
      <c r="L4" s="12"/>
      <c r="M4" s="12"/>
      <c r="N4" s="12"/>
      <c r="O4" s="12"/>
      <c r="P4" s="12"/>
      <c r="Q4" s="12" t="s">
        <v>15</v>
      </c>
      <c r="R4" s="12" t="s">
        <v>16</v>
      </c>
      <c r="S4" s="12" t="s">
        <v>17</v>
      </c>
      <c r="T4" s="52" t="s">
        <v>18</v>
      </c>
      <c r="U4" s="52" t="s">
        <v>19</v>
      </c>
      <c r="V4" s="53" t="s">
        <v>20</v>
      </c>
      <c r="W4" s="53" t="s">
        <v>21</v>
      </c>
    </row>
    <row r="5" spans="1:23" s="2" customFormat="1" ht="48" customHeight="1">
      <c r="A5" s="12"/>
      <c r="B5" s="12"/>
      <c r="C5" s="12"/>
      <c r="D5" s="12"/>
      <c r="E5" s="12"/>
      <c r="F5" s="12"/>
      <c r="G5" s="12"/>
      <c r="H5" s="12"/>
      <c r="I5" s="12"/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/>
      <c r="R5" s="12"/>
      <c r="S5" s="54"/>
      <c r="T5" s="52"/>
      <c r="U5" s="52"/>
      <c r="V5" s="53"/>
      <c r="W5" s="53"/>
    </row>
    <row r="6" spans="1:255" s="4" customFormat="1" ht="34.5" customHeight="1">
      <c r="A6" s="12" t="s">
        <v>66</v>
      </c>
      <c r="B6" s="12">
        <v>1</v>
      </c>
      <c r="C6" s="47" t="s">
        <v>67</v>
      </c>
      <c r="D6" s="16" t="s">
        <v>31</v>
      </c>
      <c r="E6" s="16" t="s">
        <v>32</v>
      </c>
      <c r="F6" s="16" t="s">
        <v>31</v>
      </c>
      <c r="G6" s="16" t="s">
        <v>32</v>
      </c>
      <c r="H6" s="16"/>
      <c r="I6" s="16">
        <v>58.52</v>
      </c>
      <c r="J6" s="50">
        <v>41</v>
      </c>
      <c r="K6" s="50">
        <v>81</v>
      </c>
      <c r="L6" s="50">
        <v>124.5</v>
      </c>
      <c r="M6" s="50">
        <v>39</v>
      </c>
      <c r="N6" s="50">
        <v>41</v>
      </c>
      <c r="O6" s="50">
        <v>41</v>
      </c>
      <c r="P6" s="50">
        <v>40</v>
      </c>
      <c r="Q6" s="50">
        <v>21</v>
      </c>
      <c r="R6" s="50">
        <v>105</v>
      </c>
      <c r="S6" s="50">
        <v>84</v>
      </c>
      <c r="T6" s="50">
        <v>676.02</v>
      </c>
      <c r="U6" s="50">
        <v>96.57</v>
      </c>
      <c r="V6" s="55">
        <v>1</v>
      </c>
      <c r="W6" s="4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2"/>
      <c r="B7" s="12">
        <v>2</v>
      </c>
      <c r="C7" s="47" t="s">
        <v>63</v>
      </c>
      <c r="D7" s="16" t="s">
        <v>31</v>
      </c>
      <c r="E7" s="16" t="s">
        <v>32</v>
      </c>
      <c r="F7" s="16" t="s">
        <v>31</v>
      </c>
      <c r="G7" s="16" t="s">
        <v>32</v>
      </c>
      <c r="H7" s="16"/>
      <c r="I7" s="16">
        <v>68.6</v>
      </c>
      <c r="J7" s="50">
        <v>38</v>
      </c>
      <c r="K7" s="50">
        <v>81</v>
      </c>
      <c r="L7" s="50">
        <v>121.5</v>
      </c>
      <c r="M7" s="50">
        <v>40</v>
      </c>
      <c r="N7" s="50">
        <v>30</v>
      </c>
      <c r="O7" s="50">
        <v>37</v>
      </c>
      <c r="P7" s="50">
        <v>40</v>
      </c>
      <c r="Q7" s="50">
        <v>21</v>
      </c>
      <c r="R7" s="50">
        <v>105</v>
      </c>
      <c r="S7" s="50">
        <v>84</v>
      </c>
      <c r="T7" s="50">
        <v>666.1</v>
      </c>
      <c r="U7" s="50">
        <v>95.16</v>
      </c>
      <c r="V7" s="55">
        <v>2</v>
      </c>
      <c r="W7" s="4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2"/>
      <c r="B8" s="12">
        <v>3</v>
      </c>
      <c r="C8" s="47" t="s">
        <v>68</v>
      </c>
      <c r="D8" s="16" t="s">
        <v>31</v>
      </c>
      <c r="E8" s="16" t="s">
        <v>32</v>
      </c>
      <c r="F8" s="16" t="s">
        <v>31</v>
      </c>
      <c r="G8" s="16" t="s">
        <v>32</v>
      </c>
      <c r="H8" s="16"/>
      <c r="I8" s="16">
        <v>63.56</v>
      </c>
      <c r="J8" s="50">
        <v>38</v>
      </c>
      <c r="K8" s="50">
        <v>75</v>
      </c>
      <c r="L8" s="50">
        <v>123</v>
      </c>
      <c r="M8" s="50">
        <v>39</v>
      </c>
      <c r="N8" s="50">
        <v>41</v>
      </c>
      <c r="O8" s="50">
        <v>40</v>
      </c>
      <c r="P8" s="50">
        <v>36</v>
      </c>
      <c r="Q8" s="50">
        <v>21</v>
      </c>
      <c r="R8" s="50">
        <v>105</v>
      </c>
      <c r="S8" s="50">
        <v>84</v>
      </c>
      <c r="T8" s="50">
        <v>665.56</v>
      </c>
      <c r="U8" s="50">
        <v>95.08</v>
      </c>
      <c r="V8" s="55">
        <v>3</v>
      </c>
      <c r="W8" s="4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2"/>
      <c r="B9" s="12">
        <v>4</v>
      </c>
      <c r="C9" s="47" t="s">
        <v>69</v>
      </c>
      <c r="D9" s="16" t="s">
        <v>31</v>
      </c>
      <c r="E9" s="16" t="s">
        <v>32</v>
      </c>
      <c r="F9" s="16" t="s">
        <v>31</v>
      </c>
      <c r="G9" s="16" t="s">
        <v>32</v>
      </c>
      <c r="H9" s="16"/>
      <c r="I9" s="16">
        <v>58.17</v>
      </c>
      <c r="J9" s="50">
        <v>39</v>
      </c>
      <c r="K9" s="50">
        <v>73.5</v>
      </c>
      <c r="L9" s="50">
        <v>117</v>
      </c>
      <c r="M9" s="50">
        <v>37</v>
      </c>
      <c r="N9" s="50">
        <v>38</v>
      </c>
      <c r="O9" s="50">
        <v>35</v>
      </c>
      <c r="P9" s="50">
        <v>36</v>
      </c>
      <c r="Q9" s="50">
        <v>21</v>
      </c>
      <c r="R9" s="50">
        <v>105</v>
      </c>
      <c r="S9" s="50">
        <v>49</v>
      </c>
      <c r="T9" s="56">
        <v>608.67</v>
      </c>
      <c r="U9" s="50">
        <v>86.95</v>
      </c>
      <c r="V9" s="55">
        <v>4</v>
      </c>
      <c r="W9" s="48" t="s">
        <v>33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4" customFormat="1" ht="34.5" customHeight="1">
      <c r="A10" s="12"/>
      <c r="B10" s="12">
        <v>5</v>
      </c>
      <c r="C10" s="47" t="s">
        <v>70</v>
      </c>
      <c r="D10" s="16" t="s">
        <v>31</v>
      </c>
      <c r="E10" s="16" t="s">
        <v>32</v>
      </c>
      <c r="F10" s="16" t="s">
        <v>31</v>
      </c>
      <c r="G10" s="16" t="s">
        <v>32</v>
      </c>
      <c r="H10" s="16"/>
      <c r="I10" s="16">
        <v>70</v>
      </c>
      <c r="J10" s="50">
        <v>35</v>
      </c>
      <c r="K10" s="50">
        <v>66</v>
      </c>
      <c r="L10" s="50">
        <v>100.5</v>
      </c>
      <c r="M10" s="50">
        <v>34</v>
      </c>
      <c r="N10" s="50">
        <v>39</v>
      </c>
      <c r="O10" s="50">
        <v>34</v>
      </c>
      <c r="P10" s="50">
        <v>35</v>
      </c>
      <c r="Q10" s="50">
        <v>21</v>
      </c>
      <c r="R10" s="50">
        <v>105</v>
      </c>
      <c r="S10" s="50">
        <v>28</v>
      </c>
      <c r="T10" s="56">
        <v>567.5</v>
      </c>
      <c r="U10" s="50">
        <v>81.07</v>
      </c>
      <c r="V10" s="55">
        <v>5</v>
      </c>
      <c r="W10" s="48" t="s">
        <v>33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4" customFormat="1" ht="34.5" customHeight="1">
      <c r="A11" s="12"/>
      <c r="B11" s="12">
        <v>6</v>
      </c>
      <c r="C11" s="47" t="s">
        <v>71</v>
      </c>
      <c r="D11" s="16" t="s">
        <v>31</v>
      </c>
      <c r="E11" s="16" t="s">
        <v>32</v>
      </c>
      <c r="F11" s="16" t="s">
        <v>31</v>
      </c>
      <c r="G11" s="16" t="s">
        <v>32</v>
      </c>
      <c r="H11" s="16"/>
      <c r="I11" s="16">
        <v>58.24</v>
      </c>
      <c r="J11" s="50">
        <v>36</v>
      </c>
      <c r="K11" s="50">
        <v>70.5</v>
      </c>
      <c r="L11" s="50">
        <v>105</v>
      </c>
      <c r="M11" s="50">
        <v>35</v>
      </c>
      <c r="N11" s="50">
        <v>37</v>
      </c>
      <c r="O11" s="50">
        <v>38</v>
      </c>
      <c r="P11" s="50">
        <v>34</v>
      </c>
      <c r="Q11" s="50">
        <v>7</v>
      </c>
      <c r="R11" s="50">
        <v>42</v>
      </c>
      <c r="S11" s="50">
        <v>0</v>
      </c>
      <c r="T11" s="56">
        <v>462.74</v>
      </c>
      <c r="U11" s="50">
        <v>66.11</v>
      </c>
      <c r="V11" s="55">
        <v>6</v>
      </c>
      <c r="W11" s="48" t="s">
        <v>33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5" customFormat="1" ht="27" customHeight="1">
      <c r="A12" s="12" t="s">
        <v>40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5" customFormat="1" ht="21" customHeight="1">
      <c r="A13" s="12" t="s">
        <v>5</v>
      </c>
      <c r="B13" s="12"/>
      <c r="C13" s="12" t="s">
        <v>41</v>
      </c>
      <c r="D13" s="12" t="s">
        <v>42</v>
      </c>
      <c r="E13" s="12"/>
      <c r="F13" s="12"/>
      <c r="G13" s="12"/>
      <c r="H13" s="12"/>
      <c r="I13" s="12" t="s">
        <v>72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5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45" customFormat="1" ht="34.5" customHeight="1">
      <c r="A15" s="12" t="s">
        <v>73</v>
      </c>
      <c r="B15" s="12">
        <v>1</v>
      </c>
      <c r="C15" s="16" t="s">
        <v>44</v>
      </c>
      <c r="D15" s="48" t="s">
        <v>67</v>
      </c>
      <c r="E15" s="48"/>
      <c r="F15" s="48"/>
      <c r="G15" s="48"/>
      <c r="H15" s="48"/>
      <c r="I15" s="51">
        <v>1509021.07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45" customFormat="1" ht="34.5" customHeight="1">
      <c r="A16" s="12"/>
      <c r="B16" s="12">
        <v>2</v>
      </c>
      <c r="C16" s="16" t="s">
        <v>45</v>
      </c>
      <c r="D16" s="48" t="s">
        <v>63</v>
      </c>
      <c r="E16" s="48"/>
      <c r="F16" s="48"/>
      <c r="G16" s="48"/>
      <c r="H16" s="48"/>
      <c r="I16" s="51">
        <v>1288273.75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45" customFormat="1" ht="34.5" customHeight="1">
      <c r="A17" s="12"/>
      <c r="B17" s="12">
        <v>3</v>
      </c>
      <c r="C17" s="16" t="s">
        <v>46</v>
      </c>
      <c r="D17" s="48" t="s">
        <v>68</v>
      </c>
      <c r="E17" s="48"/>
      <c r="F17" s="48"/>
      <c r="G17" s="48"/>
      <c r="H17" s="48"/>
      <c r="I17" s="51">
        <v>1389808.57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2:255" s="45" customFormat="1" ht="21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</sheetData>
  <sheetProtection/>
  <mergeCells count="41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A12:W12"/>
    <mergeCell ref="D15:H15"/>
    <mergeCell ref="I15:W15"/>
    <mergeCell ref="D16:H16"/>
    <mergeCell ref="I16:W16"/>
    <mergeCell ref="D17:H17"/>
    <mergeCell ref="I17:W17"/>
    <mergeCell ref="A6:A11"/>
    <mergeCell ref="A15:A17"/>
    <mergeCell ref="C3:C5"/>
    <mergeCell ref="C13:C14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3:B14"/>
    <mergeCell ref="D13:H14"/>
    <mergeCell ref="I13:W14"/>
  </mergeCells>
  <printOptions/>
  <pageMargins left="0" right="0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1"/>
  <sheetViews>
    <sheetView zoomScaleSheetLayoutView="100" workbookViewId="0" topLeftCell="A1">
      <selection activeCell="J13" sqref="J13"/>
    </sheetView>
  </sheetViews>
  <sheetFormatPr defaultColWidth="9.00390625" defaultRowHeight="21" customHeight="1"/>
  <cols>
    <col min="1" max="1" width="5.75390625" style="0" customWidth="1"/>
    <col min="2" max="2" width="4.625" style="7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19" width="7.25390625" style="8" customWidth="1"/>
    <col min="20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30">
        <v>44488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34" t="s">
        <v>18</v>
      </c>
      <c r="U4" s="34" t="s">
        <v>19</v>
      </c>
      <c r="V4" s="35" t="s">
        <v>20</v>
      </c>
      <c r="W4" s="35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36"/>
      <c r="T5" s="34"/>
      <c r="U5" s="34"/>
      <c r="V5" s="35"/>
      <c r="W5" s="35"/>
    </row>
    <row r="6" spans="1:255" s="4" customFormat="1" ht="34.5" customHeight="1">
      <c r="A6" s="13" t="s">
        <v>74</v>
      </c>
      <c r="B6" s="13">
        <v>1</v>
      </c>
      <c r="C6" s="15" t="s">
        <v>75</v>
      </c>
      <c r="D6" s="16" t="s">
        <v>31</v>
      </c>
      <c r="E6" s="16" t="s">
        <v>32</v>
      </c>
      <c r="F6" s="17" t="s">
        <v>31</v>
      </c>
      <c r="G6" s="17" t="s">
        <v>32</v>
      </c>
      <c r="H6" s="17"/>
      <c r="I6" s="17">
        <v>60.83</v>
      </c>
      <c r="J6" s="38">
        <v>41</v>
      </c>
      <c r="K6" s="38">
        <v>82.5</v>
      </c>
      <c r="L6" s="38">
        <v>123</v>
      </c>
      <c r="M6" s="38">
        <v>41</v>
      </c>
      <c r="N6" s="38">
        <v>41</v>
      </c>
      <c r="O6" s="38">
        <v>41</v>
      </c>
      <c r="P6" s="38">
        <v>40</v>
      </c>
      <c r="Q6" s="38">
        <v>21</v>
      </c>
      <c r="R6" s="38">
        <v>105</v>
      </c>
      <c r="S6" s="38">
        <v>84</v>
      </c>
      <c r="T6" s="38">
        <f aca="true" t="shared" si="0" ref="T6:T13">SUM(I6:S6)</f>
        <v>680.3299999999999</v>
      </c>
      <c r="U6" s="38">
        <f aca="true" t="shared" si="1" ref="U6:U13">T6/7</f>
        <v>97.18999999999998</v>
      </c>
      <c r="V6" s="40">
        <v>1</v>
      </c>
      <c r="W6" s="1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3"/>
      <c r="B7" s="13">
        <v>2</v>
      </c>
      <c r="C7" s="15" t="s">
        <v>68</v>
      </c>
      <c r="D7" s="16" t="s">
        <v>31</v>
      </c>
      <c r="E7" s="16" t="s">
        <v>32</v>
      </c>
      <c r="F7" s="17" t="s">
        <v>31</v>
      </c>
      <c r="G7" s="17" t="s">
        <v>32</v>
      </c>
      <c r="H7" s="17"/>
      <c r="I7" s="17">
        <v>67.62</v>
      </c>
      <c r="J7" s="38">
        <v>38</v>
      </c>
      <c r="K7" s="38">
        <v>75</v>
      </c>
      <c r="L7" s="38">
        <v>123</v>
      </c>
      <c r="M7" s="38">
        <v>39</v>
      </c>
      <c r="N7" s="38">
        <v>41</v>
      </c>
      <c r="O7" s="38">
        <v>40</v>
      </c>
      <c r="P7" s="38">
        <v>36</v>
      </c>
      <c r="Q7" s="38">
        <v>21</v>
      </c>
      <c r="R7" s="38">
        <v>105</v>
      </c>
      <c r="S7" s="38">
        <v>84</v>
      </c>
      <c r="T7" s="38">
        <f t="shared" si="0"/>
        <v>669.62</v>
      </c>
      <c r="U7" s="38">
        <f t="shared" si="1"/>
        <v>95.66</v>
      </c>
      <c r="V7" s="40">
        <v>2</v>
      </c>
      <c r="W7" s="1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3"/>
      <c r="B8" s="13">
        <v>3</v>
      </c>
      <c r="C8" s="15" t="s">
        <v>63</v>
      </c>
      <c r="D8" s="16" t="s">
        <v>31</v>
      </c>
      <c r="E8" s="16" t="s">
        <v>32</v>
      </c>
      <c r="F8" s="17" t="s">
        <v>31</v>
      </c>
      <c r="G8" s="17" t="s">
        <v>32</v>
      </c>
      <c r="H8" s="17"/>
      <c r="I8" s="17">
        <v>70</v>
      </c>
      <c r="J8" s="38">
        <v>38</v>
      </c>
      <c r="K8" s="38">
        <v>81</v>
      </c>
      <c r="L8" s="38">
        <v>121.5</v>
      </c>
      <c r="M8" s="38">
        <v>40</v>
      </c>
      <c r="N8" s="38">
        <v>30</v>
      </c>
      <c r="O8" s="38">
        <v>37</v>
      </c>
      <c r="P8" s="38">
        <v>40</v>
      </c>
      <c r="Q8" s="38">
        <v>21</v>
      </c>
      <c r="R8" s="38">
        <v>105</v>
      </c>
      <c r="S8" s="38">
        <v>84</v>
      </c>
      <c r="T8" s="38">
        <f t="shared" si="0"/>
        <v>667.5</v>
      </c>
      <c r="U8" s="38">
        <f t="shared" si="1"/>
        <v>95.35714285714286</v>
      </c>
      <c r="V8" s="40">
        <v>3</v>
      </c>
      <c r="W8" s="1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3"/>
      <c r="B9" s="13">
        <v>4</v>
      </c>
      <c r="C9" s="15" t="s">
        <v>76</v>
      </c>
      <c r="D9" s="16" t="s">
        <v>31</v>
      </c>
      <c r="E9" s="16" t="s">
        <v>32</v>
      </c>
      <c r="F9" s="17" t="s">
        <v>31</v>
      </c>
      <c r="G9" s="17" t="s">
        <v>32</v>
      </c>
      <c r="H9" s="17"/>
      <c r="I9" s="17">
        <v>62.58</v>
      </c>
      <c r="J9" s="38">
        <v>39</v>
      </c>
      <c r="K9" s="38">
        <v>78</v>
      </c>
      <c r="L9" s="38">
        <v>123</v>
      </c>
      <c r="M9" s="38">
        <v>36</v>
      </c>
      <c r="N9" s="38">
        <v>39</v>
      </c>
      <c r="O9" s="38">
        <v>40</v>
      </c>
      <c r="P9" s="38">
        <v>37</v>
      </c>
      <c r="Q9" s="38">
        <v>21</v>
      </c>
      <c r="R9" s="38">
        <v>105</v>
      </c>
      <c r="S9" s="38">
        <v>84</v>
      </c>
      <c r="T9" s="38">
        <f t="shared" si="0"/>
        <v>664.5799999999999</v>
      </c>
      <c r="U9" s="38">
        <f t="shared" si="1"/>
        <v>94.93999999999998</v>
      </c>
      <c r="V9" s="40">
        <v>4</v>
      </c>
      <c r="W9" s="18" t="s">
        <v>33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4" customFormat="1" ht="34.5" customHeight="1">
      <c r="A10" s="13"/>
      <c r="B10" s="13">
        <v>5</v>
      </c>
      <c r="C10" s="15" t="s">
        <v>77</v>
      </c>
      <c r="D10" s="16" t="s">
        <v>31</v>
      </c>
      <c r="E10" s="16" t="s">
        <v>32</v>
      </c>
      <c r="F10" s="17" t="s">
        <v>31</v>
      </c>
      <c r="G10" s="17" t="s">
        <v>32</v>
      </c>
      <c r="H10" s="17"/>
      <c r="I10" s="17">
        <v>62.58</v>
      </c>
      <c r="J10" s="38">
        <v>38</v>
      </c>
      <c r="K10" s="38">
        <v>82.5</v>
      </c>
      <c r="L10" s="38">
        <v>118.5</v>
      </c>
      <c r="M10" s="38">
        <v>41</v>
      </c>
      <c r="N10" s="38">
        <v>34</v>
      </c>
      <c r="O10" s="38">
        <v>37</v>
      </c>
      <c r="P10" s="38">
        <v>41</v>
      </c>
      <c r="Q10" s="38">
        <v>21</v>
      </c>
      <c r="R10" s="38">
        <v>105</v>
      </c>
      <c r="S10" s="38">
        <v>84</v>
      </c>
      <c r="T10" s="38">
        <f t="shared" si="0"/>
        <v>664.5799999999999</v>
      </c>
      <c r="U10" s="38">
        <f t="shared" si="1"/>
        <v>94.93999999999998</v>
      </c>
      <c r="V10" s="40">
        <v>5</v>
      </c>
      <c r="W10" s="18" t="s">
        <v>33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4" customFormat="1" ht="34.5" customHeight="1">
      <c r="A11" s="13"/>
      <c r="B11" s="13">
        <v>6</v>
      </c>
      <c r="C11" s="15" t="s">
        <v>78</v>
      </c>
      <c r="D11" s="16" t="s">
        <v>31</v>
      </c>
      <c r="E11" s="16" t="s">
        <v>32</v>
      </c>
      <c r="F11" s="17" t="s">
        <v>31</v>
      </c>
      <c r="G11" s="17" t="s">
        <v>32</v>
      </c>
      <c r="H11" s="17"/>
      <c r="I11" s="17">
        <v>62.44</v>
      </c>
      <c r="J11" s="38">
        <v>39</v>
      </c>
      <c r="K11" s="38">
        <v>81</v>
      </c>
      <c r="L11" s="38">
        <v>117</v>
      </c>
      <c r="M11" s="38">
        <v>39</v>
      </c>
      <c r="N11" s="38">
        <v>39</v>
      </c>
      <c r="O11" s="38">
        <v>38</v>
      </c>
      <c r="P11" s="38">
        <v>36</v>
      </c>
      <c r="Q11" s="38">
        <v>21</v>
      </c>
      <c r="R11" s="38">
        <v>105</v>
      </c>
      <c r="S11" s="38">
        <v>84</v>
      </c>
      <c r="T11" s="38">
        <f t="shared" si="0"/>
        <v>661.44</v>
      </c>
      <c r="U11" s="38">
        <f t="shared" si="1"/>
        <v>94.49142857142859</v>
      </c>
      <c r="V11" s="40">
        <v>6</v>
      </c>
      <c r="W11" s="18" t="s">
        <v>33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4" customFormat="1" ht="34.5" customHeight="1">
      <c r="A12" s="13"/>
      <c r="B12" s="13">
        <v>7</v>
      </c>
      <c r="C12" s="15" t="s">
        <v>69</v>
      </c>
      <c r="D12" s="16" t="s">
        <v>31</v>
      </c>
      <c r="E12" s="16" t="s">
        <v>32</v>
      </c>
      <c r="F12" s="17" t="s">
        <v>31</v>
      </c>
      <c r="G12" s="17" t="s">
        <v>32</v>
      </c>
      <c r="H12" s="17"/>
      <c r="I12" s="17">
        <v>60.27</v>
      </c>
      <c r="J12" s="38">
        <v>39</v>
      </c>
      <c r="K12" s="38">
        <v>73.5</v>
      </c>
      <c r="L12" s="38">
        <v>117</v>
      </c>
      <c r="M12" s="38">
        <v>37</v>
      </c>
      <c r="N12" s="38">
        <v>38</v>
      </c>
      <c r="O12" s="38">
        <v>35</v>
      </c>
      <c r="P12" s="38">
        <v>36</v>
      </c>
      <c r="Q12" s="38">
        <v>21</v>
      </c>
      <c r="R12" s="38">
        <v>105</v>
      </c>
      <c r="S12" s="38">
        <v>49</v>
      </c>
      <c r="T12" s="38">
        <f t="shared" si="0"/>
        <v>610.77</v>
      </c>
      <c r="U12" s="38">
        <f t="shared" si="1"/>
        <v>87.25285714285714</v>
      </c>
      <c r="V12" s="40">
        <v>7</v>
      </c>
      <c r="W12" s="18" t="s">
        <v>33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4" customFormat="1" ht="34.5" customHeight="1">
      <c r="A13" s="13"/>
      <c r="B13" s="13">
        <v>8</v>
      </c>
      <c r="C13" s="15" t="s">
        <v>79</v>
      </c>
      <c r="D13" s="16" t="s">
        <v>37</v>
      </c>
      <c r="E13" s="16" t="s">
        <v>80</v>
      </c>
      <c r="F13" s="17"/>
      <c r="G13" s="17"/>
      <c r="H13" s="17"/>
      <c r="I13" s="1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0"/>
      <c r="W13" s="18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4" customFormat="1" ht="34.5" customHeight="1">
      <c r="A14" s="13"/>
      <c r="B14" s="13">
        <v>9</v>
      </c>
      <c r="C14" s="15" t="s">
        <v>81</v>
      </c>
      <c r="D14" s="16" t="s">
        <v>31</v>
      </c>
      <c r="E14" s="16" t="s">
        <v>32</v>
      </c>
      <c r="F14" s="17" t="s">
        <v>31</v>
      </c>
      <c r="G14" s="17" t="s">
        <v>32</v>
      </c>
      <c r="H14" s="17"/>
      <c r="I14" s="17">
        <v>59.92</v>
      </c>
      <c r="J14" s="38">
        <v>39</v>
      </c>
      <c r="K14" s="38">
        <v>76.5</v>
      </c>
      <c r="L14" s="38">
        <v>113.5</v>
      </c>
      <c r="M14" s="38">
        <v>38</v>
      </c>
      <c r="N14" s="38">
        <v>37</v>
      </c>
      <c r="O14" s="38">
        <v>35</v>
      </c>
      <c r="P14" s="38">
        <v>37</v>
      </c>
      <c r="Q14" s="38">
        <v>14</v>
      </c>
      <c r="R14" s="38">
        <v>28</v>
      </c>
      <c r="S14" s="38">
        <v>0</v>
      </c>
      <c r="T14" s="38">
        <f>SUM(I14:S14)</f>
        <v>477.92</v>
      </c>
      <c r="U14" s="38">
        <f>T14/7</f>
        <v>68.27428571428571</v>
      </c>
      <c r="V14" s="40">
        <v>8</v>
      </c>
      <c r="W14" s="18" t="s">
        <v>33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5" customFormat="1" ht="27" customHeight="1">
      <c r="A15" s="1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5" customFormat="1" ht="21" customHeight="1">
      <c r="A16" s="13" t="s">
        <v>5</v>
      </c>
      <c r="B16" s="13"/>
      <c r="C16" s="12" t="s">
        <v>41</v>
      </c>
      <c r="D16" s="12" t="s">
        <v>42</v>
      </c>
      <c r="E16" s="12"/>
      <c r="F16" s="12"/>
      <c r="G16" s="12"/>
      <c r="H16" s="12"/>
      <c r="I16" s="13" t="s">
        <v>43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5" customFormat="1" ht="21" customHeight="1">
      <c r="A17" s="13"/>
      <c r="B17" s="13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6" customFormat="1" ht="34.5" customHeight="1">
      <c r="A18" s="13" t="s">
        <v>74</v>
      </c>
      <c r="B18" s="13">
        <v>1</v>
      </c>
      <c r="C18" s="16" t="s">
        <v>44</v>
      </c>
      <c r="D18" s="42" t="s">
        <v>75</v>
      </c>
      <c r="E18" s="43"/>
      <c r="F18" s="43"/>
      <c r="G18" s="43"/>
      <c r="H18" s="44"/>
      <c r="I18" s="33">
        <v>1489916.85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s="6" customFormat="1" ht="34.5" customHeight="1">
      <c r="A19" s="13"/>
      <c r="B19" s="13">
        <v>2</v>
      </c>
      <c r="C19" s="16" t="s">
        <v>45</v>
      </c>
      <c r="D19" s="42" t="s">
        <v>68</v>
      </c>
      <c r="E19" s="43"/>
      <c r="F19" s="43"/>
      <c r="G19" s="43"/>
      <c r="H19" s="44"/>
      <c r="I19" s="33">
        <v>1340274.55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s="6" customFormat="1" ht="34.5" customHeight="1">
      <c r="A20" s="13"/>
      <c r="B20" s="13">
        <v>3</v>
      </c>
      <c r="C20" s="16" t="s">
        <v>46</v>
      </c>
      <c r="D20" s="42" t="s">
        <v>63</v>
      </c>
      <c r="E20" s="43"/>
      <c r="F20" s="43"/>
      <c r="G20" s="43"/>
      <c r="H20" s="44"/>
      <c r="I20" s="33">
        <v>1294731.24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2:255" s="6" customFormat="1" ht="21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1"/>
      <c r="U21" s="41"/>
      <c r="V21" s="41"/>
      <c r="W21" s="4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</sheetData>
  <sheetProtection/>
  <mergeCells count="44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5:W15"/>
    <mergeCell ref="D18:H18"/>
    <mergeCell ref="I18:W18"/>
    <mergeCell ref="D19:H19"/>
    <mergeCell ref="I19:W19"/>
    <mergeCell ref="D20:H20"/>
    <mergeCell ref="I20:W20"/>
    <mergeCell ref="A6:A14"/>
    <mergeCell ref="A18:A20"/>
    <mergeCell ref="C3:C5"/>
    <mergeCell ref="C16:C17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6:B17"/>
    <mergeCell ref="D16:H17"/>
    <mergeCell ref="I16:W17"/>
  </mergeCells>
  <printOptions/>
  <pageMargins left="0" right="0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8"/>
  <sheetViews>
    <sheetView zoomScaleSheetLayoutView="100" workbookViewId="0" topLeftCell="A1">
      <selection activeCell="A12" sqref="A12:W12"/>
    </sheetView>
  </sheetViews>
  <sheetFormatPr defaultColWidth="9.00390625" defaultRowHeight="21" customHeight="1"/>
  <cols>
    <col min="1" max="1" width="5.75390625" style="0" customWidth="1"/>
    <col min="2" max="2" width="4.625" style="7" customWidth="1"/>
    <col min="3" max="3" width="32.00390625" style="8" customWidth="1"/>
    <col min="4" max="4" width="6.625" style="8" customWidth="1"/>
    <col min="5" max="5" width="13.125" style="8" customWidth="1"/>
    <col min="6" max="6" width="6.625" style="8" customWidth="1"/>
    <col min="7" max="7" width="5.25390625" style="8" customWidth="1"/>
    <col min="8" max="9" width="6.875" style="8" customWidth="1"/>
    <col min="10" max="20" width="7.25390625" style="8" customWidth="1"/>
    <col min="21" max="21" width="10.375" style="37" customWidth="1"/>
    <col min="22" max="22" width="8.625" style="37" customWidth="1"/>
    <col min="23" max="23" width="13.00390625" style="37" customWidth="1"/>
    <col min="24" max="255" width="9.00390625" style="9" customWidth="1"/>
  </cols>
  <sheetData>
    <row r="1" spans="1:2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30">
        <v>44488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34" t="s">
        <v>18</v>
      </c>
      <c r="U4" s="34" t="s">
        <v>19</v>
      </c>
      <c r="V4" s="35" t="s">
        <v>20</v>
      </c>
      <c r="W4" s="35" t="s">
        <v>21</v>
      </c>
    </row>
    <row r="5" spans="1:23" s="2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36"/>
      <c r="T5" s="34"/>
      <c r="U5" s="34"/>
      <c r="V5" s="35"/>
      <c r="W5" s="35"/>
    </row>
    <row r="6" spans="1:255" s="4" customFormat="1" ht="34.5" customHeight="1">
      <c r="A6" s="13" t="s">
        <v>82</v>
      </c>
      <c r="B6" s="13">
        <v>1</v>
      </c>
      <c r="C6" s="15" t="s">
        <v>83</v>
      </c>
      <c r="D6" s="16" t="s">
        <v>31</v>
      </c>
      <c r="E6" s="16" t="s">
        <v>32</v>
      </c>
      <c r="F6" s="17" t="s">
        <v>31</v>
      </c>
      <c r="G6" s="17" t="s">
        <v>32</v>
      </c>
      <c r="H6" s="17"/>
      <c r="I6" s="17">
        <v>62.44</v>
      </c>
      <c r="J6" s="38">
        <v>41</v>
      </c>
      <c r="K6" s="38">
        <v>79.5</v>
      </c>
      <c r="L6" s="38">
        <v>121.5</v>
      </c>
      <c r="M6" s="38">
        <v>41</v>
      </c>
      <c r="N6" s="38">
        <v>41</v>
      </c>
      <c r="O6" s="38">
        <v>41</v>
      </c>
      <c r="P6" s="38">
        <v>40</v>
      </c>
      <c r="Q6" s="38">
        <v>21</v>
      </c>
      <c r="R6" s="38">
        <v>105</v>
      </c>
      <c r="S6" s="38">
        <v>84</v>
      </c>
      <c r="T6" s="38">
        <f aca="true" t="shared" si="0" ref="T6:T11">SUM(I6:S6)</f>
        <v>677.44</v>
      </c>
      <c r="U6" s="38">
        <f aca="true" t="shared" si="1" ref="U6:U11">T6/7</f>
        <v>96.77714285714286</v>
      </c>
      <c r="V6" s="40">
        <v>1</v>
      </c>
      <c r="W6" s="18" t="s">
        <v>33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34.5" customHeight="1">
      <c r="A7" s="13"/>
      <c r="B7" s="13">
        <v>2</v>
      </c>
      <c r="C7" s="15" t="s">
        <v>68</v>
      </c>
      <c r="D7" s="16" t="s">
        <v>31</v>
      </c>
      <c r="E7" s="16" t="s">
        <v>32</v>
      </c>
      <c r="F7" s="17" t="s">
        <v>31</v>
      </c>
      <c r="G7" s="17" t="s">
        <v>32</v>
      </c>
      <c r="H7" s="17"/>
      <c r="I7" s="17">
        <v>70</v>
      </c>
      <c r="J7" s="38">
        <v>38</v>
      </c>
      <c r="K7" s="38">
        <v>75</v>
      </c>
      <c r="L7" s="38">
        <v>123</v>
      </c>
      <c r="M7" s="38">
        <v>39</v>
      </c>
      <c r="N7" s="38">
        <v>41</v>
      </c>
      <c r="O7" s="38">
        <v>40</v>
      </c>
      <c r="P7" s="38">
        <v>36</v>
      </c>
      <c r="Q7" s="38">
        <v>21</v>
      </c>
      <c r="R7" s="38">
        <v>105</v>
      </c>
      <c r="S7" s="38">
        <v>84</v>
      </c>
      <c r="T7" s="38">
        <f t="shared" si="0"/>
        <v>672</v>
      </c>
      <c r="U7" s="38">
        <f t="shared" si="1"/>
        <v>96</v>
      </c>
      <c r="V7" s="40">
        <v>2</v>
      </c>
      <c r="W7" s="18" t="s">
        <v>33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4" customFormat="1" ht="34.5" customHeight="1">
      <c r="A8" s="13"/>
      <c r="B8" s="13">
        <v>3</v>
      </c>
      <c r="C8" s="15" t="s">
        <v>30</v>
      </c>
      <c r="D8" s="16" t="s">
        <v>31</v>
      </c>
      <c r="E8" s="16" t="s">
        <v>32</v>
      </c>
      <c r="F8" s="17" t="s">
        <v>31</v>
      </c>
      <c r="G8" s="17" t="s">
        <v>32</v>
      </c>
      <c r="H8" s="17"/>
      <c r="I8" s="17">
        <v>66.64</v>
      </c>
      <c r="J8" s="38">
        <v>39</v>
      </c>
      <c r="K8" s="38">
        <v>79.5</v>
      </c>
      <c r="L8" s="38">
        <v>124.5</v>
      </c>
      <c r="M8" s="38">
        <v>41</v>
      </c>
      <c r="N8" s="38">
        <v>39</v>
      </c>
      <c r="O8" s="38">
        <v>35</v>
      </c>
      <c r="P8" s="38">
        <v>33</v>
      </c>
      <c r="Q8" s="38">
        <v>21</v>
      </c>
      <c r="R8" s="38">
        <v>105</v>
      </c>
      <c r="S8" s="38">
        <v>84</v>
      </c>
      <c r="T8" s="38">
        <f t="shared" si="0"/>
        <v>667.64</v>
      </c>
      <c r="U8" s="38">
        <f t="shared" si="1"/>
        <v>95.37714285714286</v>
      </c>
      <c r="V8" s="40">
        <v>3</v>
      </c>
      <c r="W8" s="18" t="s">
        <v>33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4" customFormat="1" ht="34.5" customHeight="1">
      <c r="A9" s="13"/>
      <c r="B9" s="13">
        <v>4</v>
      </c>
      <c r="C9" s="15" t="s">
        <v>78</v>
      </c>
      <c r="D9" s="16" t="s">
        <v>31</v>
      </c>
      <c r="E9" s="16" t="s">
        <v>32</v>
      </c>
      <c r="F9" s="17" t="s">
        <v>31</v>
      </c>
      <c r="G9" s="17" t="s">
        <v>32</v>
      </c>
      <c r="H9" s="17"/>
      <c r="I9" s="17">
        <v>67.76</v>
      </c>
      <c r="J9" s="38">
        <v>39</v>
      </c>
      <c r="K9" s="39">
        <v>81</v>
      </c>
      <c r="L9" s="39">
        <v>117</v>
      </c>
      <c r="M9" s="39">
        <v>40</v>
      </c>
      <c r="N9" s="38">
        <v>39</v>
      </c>
      <c r="O9" s="38">
        <v>38</v>
      </c>
      <c r="P9" s="38">
        <v>35</v>
      </c>
      <c r="Q9" s="38">
        <v>21</v>
      </c>
      <c r="R9" s="38">
        <v>105</v>
      </c>
      <c r="S9" s="38">
        <v>84</v>
      </c>
      <c r="T9" s="38">
        <f t="shared" si="0"/>
        <v>666.76</v>
      </c>
      <c r="U9" s="38">
        <f t="shared" si="1"/>
        <v>95.25142857142858</v>
      </c>
      <c r="V9" s="40">
        <v>4</v>
      </c>
      <c r="W9" s="18" t="s">
        <v>33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4" customFormat="1" ht="34.5" customHeight="1">
      <c r="A10" s="13"/>
      <c r="B10" s="13">
        <v>5</v>
      </c>
      <c r="C10" s="15" t="s">
        <v>84</v>
      </c>
      <c r="D10" s="16" t="s">
        <v>31</v>
      </c>
      <c r="E10" s="16" t="s">
        <v>32</v>
      </c>
      <c r="F10" s="17" t="s">
        <v>31</v>
      </c>
      <c r="G10" s="17" t="s">
        <v>32</v>
      </c>
      <c r="H10" s="17"/>
      <c r="I10" s="17">
        <v>62.02</v>
      </c>
      <c r="J10" s="38">
        <v>39</v>
      </c>
      <c r="K10" s="38">
        <v>73.5</v>
      </c>
      <c r="L10" s="38">
        <v>113.5</v>
      </c>
      <c r="M10" s="38">
        <v>38</v>
      </c>
      <c r="N10" s="38">
        <v>37</v>
      </c>
      <c r="O10" s="38">
        <v>37</v>
      </c>
      <c r="P10" s="38">
        <v>36</v>
      </c>
      <c r="Q10" s="38">
        <v>7</v>
      </c>
      <c r="R10" s="38">
        <v>42</v>
      </c>
      <c r="S10" s="38">
        <v>63</v>
      </c>
      <c r="T10" s="38">
        <f t="shared" si="0"/>
        <v>548.02</v>
      </c>
      <c r="U10" s="38">
        <f t="shared" si="1"/>
        <v>78.28857142857143</v>
      </c>
      <c r="V10" s="40">
        <v>5</v>
      </c>
      <c r="W10" s="18" t="s">
        <v>33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4" customFormat="1" ht="34.5" customHeight="1">
      <c r="A11" s="13"/>
      <c r="B11" s="13">
        <v>6</v>
      </c>
      <c r="C11" s="15" t="s">
        <v>85</v>
      </c>
      <c r="D11" s="16" t="s">
        <v>31</v>
      </c>
      <c r="E11" s="16" t="s">
        <v>32</v>
      </c>
      <c r="F11" s="17" t="s">
        <v>31</v>
      </c>
      <c r="G11" s="17" t="s">
        <v>32</v>
      </c>
      <c r="H11" s="17"/>
      <c r="I11" s="17">
        <v>61.88</v>
      </c>
      <c r="J11" s="38">
        <v>38</v>
      </c>
      <c r="K11" s="38">
        <v>70.5</v>
      </c>
      <c r="L11" s="38">
        <v>111</v>
      </c>
      <c r="M11" s="38">
        <v>34</v>
      </c>
      <c r="N11" s="38">
        <v>34</v>
      </c>
      <c r="O11" s="38">
        <v>34</v>
      </c>
      <c r="P11" s="38">
        <v>35</v>
      </c>
      <c r="Q11" s="38">
        <v>7</v>
      </c>
      <c r="R11" s="38">
        <v>42</v>
      </c>
      <c r="S11" s="38">
        <v>0</v>
      </c>
      <c r="T11" s="38">
        <f t="shared" si="0"/>
        <v>467.38</v>
      </c>
      <c r="U11" s="38">
        <f t="shared" si="1"/>
        <v>66.76857142857143</v>
      </c>
      <c r="V11" s="40">
        <v>6</v>
      </c>
      <c r="W11" s="18" t="s">
        <v>33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5" customFormat="1" ht="27" customHeight="1">
      <c r="A12" s="13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5" customFormat="1" ht="21" customHeight="1">
      <c r="A13" s="13" t="s">
        <v>5</v>
      </c>
      <c r="B13" s="13"/>
      <c r="C13" s="12" t="s">
        <v>41</v>
      </c>
      <c r="D13" s="12" t="s">
        <v>42</v>
      </c>
      <c r="E13" s="12"/>
      <c r="F13" s="12"/>
      <c r="G13" s="12"/>
      <c r="H13" s="12"/>
      <c r="I13" s="13" t="s">
        <v>43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5" customFormat="1" ht="21" customHeight="1">
      <c r="A14" s="13"/>
      <c r="B14" s="13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6" customFormat="1" ht="34.5" customHeight="1">
      <c r="A15" s="13" t="s">
        <v>82</v>
      </c>
      <c r="B15" s="13">
        <v>1</v>
      </c>
      <c r="C15" s="16" t="s">
        <v>44</v>
      </c>
      <c r="D15" s="18" t="s">
        <v>83</v>
      </c>
      <c r="E15" s="18"/>
      <c r="F15" s="18"/>
      <c r="G15" s="18"/>
      <c r="H15" s="18"/>
      <c r="I15" s="33">
        <v>1689385.46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6" customFormat="1" ht="34.5" customHeight="1">
      <c r="A16" s="13"/>
      <c r="B16" s="13">
        <v>2</v>
      </c>
      <c r="C16" s="16" t="s">
        <v>45</v>
      </c>
      <c r="D16" s="18" t="s">
        <v>68</v>
      </c>
      <c r="E16" s="18"/>
      <c r="F16" s="18"/>
      <c r="G16" s="18"/>
      <c r="H16" s="18"/>
      <c r="I16" s="33">
        <v>1506536.5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6" customFormat="1" ht="34.5" customHeight="1">
      <c r="A17" s="13"/>
      <c r="B17" s="13">
        <v>3</v>
      </c>
      <c r="C17" s="16" t="s">
        <v>46</v>
      </c>
      <c r="D17" s="18" t="s">
        <v>30</v>
      </c>
      <c r="E17" s="18"/>
      <c r="F17" s="18"/>
      <c r="G17" s="18"/>
      <c r="H17" s="18"/>
      <c r="I17" s="33">
        <v>1581808.35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2:255" s="6" customFormat="1" ht="21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41"/>
      <c r="V18" s="41"/>
      <c r="W18" s="4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</sheetData>
  <sheetProtection/>
  <mergeCells count="41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A12:W12"/>
    <mergeCell ref="D15:H15"/>
    <mergeCell ref="I15:W15"/>
    <mergeCell ref="D16:H16"/>
    <mergeCell ref="I16:W16"/>
    <mergeCell ref="D17:H17"/>
    <mergeCell ref="I17:W17"/>
    <mergeCell ref="A6:A11"/>
    <mergeCell ref="A15:A17"/>
    <mergeCell ref="C3:C5"/>
    <mergeCell ref="C13:C14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3:B14"/>
    <mergeCell ref="D13:H14"/>
    <mergeCell ref="I13:W14"/>
  </mergeCells>
  <printOptions/>
  <pageMargins left="0" right="0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workbookViewId="0" topLeftCell="A4">
      <selection activeCell="C17" sqref="C17:C19"/>
    </sheetView>
  </sheetViews>
  <sheetFormatPr defaultColWidth="9.00390625" defaultRowHeight="21" customHeight="1"/>
  <cols>
    <col min="1" max="1" width="5.75390625" style="26" customWidth="1"/>
    <col min="2" max="2" width="4.625" style="7" customWidth="1"/>
    <col min="3" max="3" width="32.00390625" style="7" customWidth="1"/>
    <col min="4" max="4" width="6.625" style="7" customWidth="1"/>
    <col min="5" max="5" width="13.125" style="7" customWidth="1"/>
    <col min="6" max="6" width="6.625" style="7" customWidth="1"/>
    <col min="7" max="7" width="5.25390625" style="7" customWidth="1"/>
    <col min="8" max="9" width="6.875" style="7" customWidth="1"/>
    <col min="10" max="19" width="7.25390625" style="7" customWidth="1"/>
    <col min="20" max="21" width="10.375" style="27" customWidth="1"/>
    <col min="22" max="22" width="8.625" style="27" customWidth="1"/>
    <col min="23" max="23" width="13.00390625" style="27" customWidth="1"/>
    <col min="24" max="255" width="9.00390625" style="9" customWidth="1"/>
    <col min="256" max="256" width="9.00390625" style="26" customWidth="1"/>
  </cols>
  <sheetData>
    <row r="1" spans="1:23" s="22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2" customFormat="1" ht="36" customHeight="1">
      <c r="A2" s="11" t="s">
        <v>1</v>
      </c>
      <c r="B2" s="11"/>
      <c r="C2" s="12" t="s">
        <v>2</v>
      </c>
      <c r="D2" s="13" t="s">
        <v>3</v>
      </c>
      <c r="E2" s="13"/>
      <c r="F2" s="13"/>
      <c r="G2" s="13"/>
      <c r="H2" s="12" t="s">
        <v>4</v>
      </c>
      <c r="I2" s="30">
        <v>44488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2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  <c r="I3" s="13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23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  <c r="I4" s="13" t="s">
        <v>13</v>
      </c>
      <c r="J4" s="13" t="s">
        <v>14</v>
      </c>
      <c r="K4" s="13"/>
      <c r="L4" s="13"/>
      <c r="M4" s="13"/>
      <c r="N4" s="13"/>
      <c r="O4" s="13"/>
      <c r="P4" s="13"/>
      <c r="Q4" s="13" t="s">
        <v>15</v>
      </c>
      <c r="R4" s="13" t="s">
        <v>16</v>
      </c>
      <c r="S4" s="13" t="s">
        <v>17</v>
      </c>
      <c r="T4" s="34" t="s">
        <v>18</v>
      </c>
      <c r="U4" s="34" t="s">
        <v>19</v>
      </c>
      <c r="V4" s="35" t="s">
        <v>20</v>
      </c>
      <c r="W4" s="35" t="s">
        <v>21</v>
      </c>
    </row>
    <row r="5" spans="1:23" s="23" customFormat="1" ht="48" customHeight="1">
      <c r="A5" s="13"/>
      <c r="B5" s="13"/>
      <c r="C5" s="13"/>
      <c r="D5" s="13"/>
      <c r="E5" s="13"/>
      <c r="F5" s="13"/>
      <c r="G5" s="13"/>
      <c r="H5" s="13"/>
      <c r="I5" s="13"/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/>
      <c r="R5" s="13"/>
      <c r="S5" s="36"/>
      <c r="T5" s="34"/>
      <c r="U5" s="34"/>
      <c r="V5" s="35"/>
      <c r="W5" s="35"/>
    </row>
    <row r="6" spans="1:255" s="23" customFormat="1" ht="34.5" customHeight="1">
      <c r="A6" s="13" t="s">
        <v>86</v>
      </c>
      <c r="B6" s="13">
        <v>1</v>
      </c>
      <c r="C6" s="15" t="s">
        <v>87</v>
      </c>
      <c r="D6" s="16" t="s">
        <v>31</v>
      </c>
      <c r="E6" s="16" t="s">
        <v>32</v>
      </c>
      <c r="F6" s="17" t="s">
        <v>31</v>
      </c>
      <c r="G6" s="17" t="s">
        <v>32</v>
      </c>
      <c r="H6" s="17"/>
      <c r="I6" s="31">
        <v>62.37</v>
      </c>
      <c r="J6" s="32">
        <v>41</v>
      </c>
      <c r="K6" s="32">
        <v>81</v>
      </c>
      <c r="L6" s="32">
        <v>124.5</v>
      </c>
      <c r="M6" s="32">
        <v>41</v>
      </c>
      <c r="N6" s="32">
        <v>41</v>
      </c>
      <c r="O6" s="32">
        <v>40</v>
      </c>
      <c r="P6" s="32">
        <v>40</v>
      </c>
      <c r="Q6" s="32">
        <v>21</v>
      </c>
      <c r="R6" s="32">
        <v>105</v>
      </c>
      <c r="S6" s="32">
        <v>84</v>
      </c>
      <c r="T6" s="32">
        <f aca="true" t="shared" si="0" ref="T6:T13">SUM(I6:S6)</f>
        <v>680.87</v>
      </c>
      <c r="U6" s="32">
        <v>97.27</v>
      </c>
      <c r="V6" s="32">
        <v>1</v>
      </c>
      <c r="W6" s="18" t="s">
        <v>33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23" customFormat="1" ht="34.5" customHeight="1">
      <c r="A7" s="13"/>
      <c r="B7" s="29">
        <v>2</v>
      </c>
      <c r="C7" s="15" t="s">
        <v>68</v>
      </c>
      <c r="D7" s="16" t="s">
        <v>31</v>
      </c>
      <c r="E7" s="16" t="s">
        <v>32</v>
      </c>
      <c r="F7" s="17" t="s">
        <v>31</v>
      </c>
      <c r="G7" s="17" t="s">
        <v>32</v>
      </c>
      <c r="H7" s="17"/>
      <c r="I7" s="31">
        <v>70</v>
      </c>
      <c r="J7" s="32">
        <v>38</v>
      </c>
      <c r="K7" s="32">
        <v>75</v>
      </c>
      <c r="L7" s="32">
        <v>123</v>
      </c>
      <c r="M7" s="32">
        <v>39</v>
      </c>
      <c r="N7" s="32">
        <v>41</v>
      </c>
      <c r="O7" s="32">
        <v>40</v>
      </c>
      <c r="P7" s="32">
        <v>36</v>
      </c>
      <c r="Q7" s="32">
        <v>21</v>
      </c>
      <c r="R7" s="32">
        <v>105</v>
      </c>
      <c r="S7" s="32">
        <v>84</v>
      </c>
      <c r="T7" s="32">
        <f t="shared" si="0"/>
        <v>672</v>
      </c>
      <c r="U7" s="32">
        <v>96</v>
      </c>
      <c r="V7" s="32">
        <v>2</v>
      </c>
      <c r="W7" s="18" t="s">
        <v>33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23" customFormat="1" ht="34.5" customHeight="1">
      <c r="A8" s="13"/>
      <c r="B8" s="13">
        <v>3</v>
      </c>
      <c r="C8" s="15" t="s">
        <v>53</v>
      </c>
      <c r="D8" s="16" t="s">
        <v>31</v>
      </c>
      <c r="E8" s="16" t="s">
        <v>32</v>
      </c>
      <c r="F8" s="17" t="s">
        <v>31</v>
      </c>
      <c r="G8" s="17" t="s">
        <v>32</v>
      </c>
      <c r="H8" s="17"/>
      <c r="I8" s="31">
        <v>63.77</v>
      </c>
      <c r="J8" s="32">
        <v>39</v>
      </c>
      <c r="K8" s="32">
        <v>76.5</v>
      </c>
      <c r="L8" s="32">
        <v>120</v>
      </c>
      <c r="M8" s="32">
        <v>41</v>
      </c>
      <c r="N8" s="32">
        <v>39</v>
      </c>
      <c r="O8" s="32">
        <v>41</v>
      </c>
      <c r="P8" s="32">
        <v>37</v>
      </c>
      <c r="Q8" s="32">
        <v>21</v>
      </c>
      <c r="R8" s="32">
        <v>105</v>
      </c>
      <c r="S8" s="32">
        <v>84</v>
      </c>
      <c r="T8" s="32">
        <f t="shared" si="0"/>
        <v>667.27</v>
      </c>
      <c r="U8" s="32">
        <v>95.32</v>
      </c>
      <c r="V8" s="32">
        <v>3</v>
      </c>
      <c r="W8" s="18" t="s">
        <v>33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23" customFormat="1" ht="34.5" customHeight="1">
      <c r="A9" s="13"/>
      <c r="B9" s="13">
        <v>4</v>
      </c>
      <c r="C9" s="15" t="s">
        <v>77</v>
      </c>
      <c r="D9" s="16" t="s">
        <v>31</v>
      </c>
      <c r="E9" s="16" t="s">
        <v>32</v>
      </c>
      <c r="F9" s="17" t="s">
        <v>31</v>
      </c>
      <c r="G9" s="17" t="s">
        <v>32</v>
      </c>
      <c r="H9" s="17"/>
      <c r="I9" s="32">
        <v>64.47</v>
      </c>
      <c r="J9" s="32">
        <v>38</v>
      </c>
      <c r="K9" s="32">
        <v>82.5</v>
      </c>
      <c r="L9" s="32">
        <v>118.5</v>
      </c>
      <c r="M9" s="32">
        <v>41</v>
      </c>
      <c r="N9" s="32">
        <v>35</v>
      </c>
      <c r="O9" s="32">
        <v>37</v>
      </c>
      <c r="P9" s="32">
        <v>40</v>
      </c>
      <c r="Q9" s="32">
        <v>21</v>
      </c>
      <c r="R9" s="32">
        <v>105</v>
      </c>
      <c r="S9" s="32">
        <v>84</v>
      </c>
      <c r="T9" s="32">
        <f t="shared" si="0"/>
        <v>666.47</v>
      </c>
      <c r="U9" s="32">
        <v>95.21</v>
      </c>
      <c r="V9" s="32">
        <v>4</v>
      </c>
      <c r="W9" s="18" t="s">
        <v>33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23" customFormat="1" ht="34.5" customHeight="1">
      <c r="A10" s="13"/>
      <c r="B10" s="13">
        <v>5</v>
      </c>
      <c r="C10" s="15" t="s">
        <v>78</v>
      </c>
      <c r="D10" s="16" t="s">
        <v>31</v>
      </c>
      <c r="E10" s="16" t="s">
        <v>32</v>
      </c>
      <c r="F10" s="17" t="s">
        <v>31</v>
      </c>
      <c r="G10" s="17" t="s">
        <v>32</v>
      </c>
      <c r="H10" s="17"/>
      <c r="I10" s="32">
        <v>64.33</v>
      </c>
      <c r="J10" s="32">
        <v>39</v>
      </c>
      <c r="K10" s="32">
        <v>81</v>
      </c>
      <c r="L10" s="32">
        <v>117</v>
      </c>
      <c r="M10" s="32">
        <v>40</v>
      </c>
      <c r="N10" s="32">
        <v>39</v>
      </c>
      <c r="O10" s="32">
        <v>38</v>
      </c>
      <c r="P10" s="32">
        <v>35</v>
      </c>
      <c r="Q10" s="32">
        <v>21</v>
      </c>
      <c r="R10" s="32">
        <v>105</v>
      </c>
      <c r="S10" s="32">
        <v>84</v>
      </c>
      <c r="T10" s="32">
        <f t="shared" si="0"/>
        <v>663.3299999999999</v>
      </c>
      <c r="U10" s="32">
        <v>94.76</v>
      </c>
      <c r="V10" s="32">
        <v>5</v>
      </c>
      <c r="W10" s="18" t="s">
        <v>33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23" customFormat="1" ht="34.5" customHeight="1">
      <c r="A11" s="13"/>
      <c r="B11" s="13">
        <v>6</v>
      </c>
      <c r="C11" s="15" t="s">
        <v>88</v>
      </c>
      <c r="D11" s="16" t="s">
        <v>31</v>
      </c>
      <c r="E11" s="16" t="s">
        <v>32</v>
      </c>
      <c r="F11" s="17" t="s">
        <v>31</v>
      </c>
      <c r="G11" s="17" t="s">
        <v>32</v>
      </c>
      <c r="H11" s="17"/>
      <c r="I11" s="32">
        <v>63.77</v>
      </c>
      <c r="J11" s="32">
        <v>39</v>
      </c>
      <c r="K11" s="32">
        <v>78</v>
      </c>
      <c r="L11" s="32">
        <v>120</v>
      </c>
      <c r="M11" s="32">
        <v>39</v>
      </c>
      <c r="N11" s="32">
        <v>39</v>
      </c>
      <c r="O11" s="32">
        <v>37</v>
      </c>
      <c r="P11" s="32">
        <v>37</v>
      </c>
      <c r="Q11" s="32">
        <v>21</v>
      </c>
      <c r="R11" s="32">
        <v>105</v>
      </c>
      <c r="S11" s="32">
        <v>84</v>
      </c>
      <c r="T11" s="32">
        <f t="shared" si="0"/>
        <v>662.77</v>
      </c>
      <c r="U11" s="32">
        <v>94.68</v>
      </c>
      <c r="V11" s="32">
        <v>6</v>
      </c>
      <c r="W11" s="18" t="s">
        <v>33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23" customFormat="1" ht="34.5" customHeight="1">
      <c r="A12" s="13"/>
      <c r="B12" s="13">
        <v>7</v>
      </c>
      <c r="C12" s="15" t="s">
        <v>89</v>
      </c>
      <c r="D12" s="16" t="s">
        <v>31</v>
      </c>
      <c r="E12" s="16" t="s">
        <v>32</v>
      </c>
      <c r="F12" s="17" t="s">
        <v>31</v>
      </c>
      <c r="G12" s="17" t="s">
        <v>32</v>
      </c>
      <c r="H12" s="17"/>
      <c r="I12" s="32">
        <v>63.07</v>
      </c>
      <c r="J12" s="32">
        <v>36</v>
      </c>
      <c r="K12" s="32">
        <v>78</v>
      </c>
      <c r="L12" s="32">
        <v>117</v>
      </c>
      <c r="M12" s="32">
        <v>38</v>
      </c>
      <c r="N12" s="32">
        <v>39</v>
      </c>
      <c r="O12" s="32">
        <v>38</v>
      </c>
      <c r="P12" s="32">
        <v>38</v>
      </c>
      <c r="Q12" s="32">
        <v>21</v>
      </c>
      <c r="R12" s="32">
        <v>105</v>
      </c>
      <c r="S12" s="32">
        <v>84</v>
      </c>
      <c r="T12" s="32">
        <f t="shared" si="0"/>
        <v>657.0699999999999</v>
      </c>
      <c r="U12" s="32">
        <v>93.87</v>
      </c>
      <c r="V12" s="32">
        <v>7</v>
      </c>
      <c r="W12" s="18" t="s">
        <v>33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23" customFormat="1" ht="34.5" customHeight="1">
      <c r="A13" s="13"/>
      <c r="B13" s="13">
        <v>8</v>
      </c>
      <c r="C13" s="15" t="s">
        <v>90</v>
      </c>
      <c r="D13" s="16" t="s">
        <v>31</v>
      </c>
      <c r="E13" s="16" t="s">
        <v>32</v>
      </c>
      <c r="F13" s="17" t="s">
        <v>31</v>
      </c>
      <c r="G13" s="17" t="s">
        <v>32</v>
      </c>
      <c r="H13" s="17"/>
      <c r="I13" s="32">
        <v>61.88</v>
      </c>
      <c r="J13" s="32">
        <v>39</v>
      </c>
      <c r="K13" s="32">
        <v>72</v>
      </c>
      <c r="L13" s="32">
        <v>120</v>
      </c>
      <c r="M13" s="32">
        <v>38</v>
      </c>
      <c r="N13" s="32">
        <v>39</v>
      </c>
      <c r="O13" s="32">
        <v>38</v>
      </c>
      <c r="P13" s="32">
        <v>38</v>
      </c>
      <c r="Q13" s="32">
        <v>21</v>
      </c>
      <c r="R13" s="32">
        <v>105</v>
      </c>
      <c r="S13" s="32">
        <v>0</v>
      </c>
      <c r="T13" s="32">
        <f t="shared" si="0"/>
        <v>571.88</v>
      </c>
      <c r="U13" s="32">
        <v>81.7</v>
      </c>
      <c r="V13" s="32">
        <v>8</v>
      </c>
      <c r="W13" s="18" t="s">
        <v>33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24" customFormat="1" ht="27" customHeight="1">
      <c r="A14" s="1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24" customFormat="1" ht="21" customHeight="1">
      <c r="A15" s="13" t="s">
        <v>5</v>
      </c>
      <c r="B15" s="13"/>
      <c r="C15" s="12" t="s">
        <v>41</v>
      </c>
      <c r="D15" s="12" t="s">
        <v>42</v>
      </c>
      <c r="E15" s="12"/>
      <c r="F15" s="12"/>
      <c r="G15" s="12"/>
      <c r="H15" s="12"/>
      <c r="I15" s="13" t="s">
        <v>43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24" customFormat="1" ht="21" customHeight="1">
      <c r="A16" s="13"/>
      <c r="B16" s="13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25" customFormat="1" ht="34.5" customHeight="1">
      <c r="A17" s="13" t="s">
        <v>86</v>
      </c>
      <c r="B17" s="13">
        <v>1</v>
      </c>
      <c r="C17" s="16" t="s">
        <v>44</v>
      </c>
      <c r="D17" s="18" t="s">
        <v>87</v>
      </c>
      <c r="E17" s="18"/>
      <c r="F17" s="18"/>
      <c r="G17" s="18"/>
      <c r="H17" s="18"/>
      <c r="I17" s="33">
        <v>1548343.3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25" customFormat="1" ht="34.5" customHeight="1">
      <c r="A18" s="13"/>
      <c r="B18" s="13">
        <v>2</v>
      </c>
      <c r="C18" s="16" t="s">
        <v>45</v>
      </c>
      <c r="D18" s="18" t="s">
        <v>68</v>
      </c>
      <c r="E18" s="18"/>
      <c r="F18" s="18"/>
      <c r="G18" s="18"/>
      <c r="H18" s="18"/>
      <c r="I18" s="33">
        <v>1380045.12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25" customFormat="1" ht="34.5" customHeight="1">
      <c r="A19" s="13"/>
      <c r="B19" s="13">
        <v>3</v>
      </c>
      <c r="C19" s="16" t="s">
        <v>46</v>
      </c>
      <c r="D19" s="18" t="s">
        <v>53</v>
      </c>
      <c r="E19" s="18"/>
      <c r="F19" s="18"/>
      <c r="G19" s="18"/>
      <c r="H19" s="18"/>
      <c r="I19" s="33">
        <v>1514683.67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2:255" s="25" customFormat="1" ht="21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7"/>
      <c r="U20" s="27"/>
      <c r="V20" s="27"/>
      <c r="W20" s="27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</sheetData>
  <sheetProtection/>
  <mergeCells count="43">
    <mergeCell ref="A1:W1"/>
    <mergeCell ref="A2:B2"/>
    <mergeCell ref="D2:G2"/>
    <mergeCell ref="I2:W2"/>
    <mergeCell ref="D3:E3"/>
    <mergeCell ref="F3:H3"/>
    <mergeCell ref="I3:W3"/>
    <mergeCell ref="J4:P4"/>
    <mergeCell ref="G6:H6"/>
    <mergeCell ref="G7:H7"/>
    <mergeCell ref="G8:H8"/>
    <mergeCell ref="G9:H9"/>
    <mergeCell ref="G10:H10"/>
    <mergeCell ref="G11:H11"/>
    <mergeCell ref="G12:H12"/>
    <mergeCell ref="G13:H13"/>
    <mergeCell ref="A14:W14"/>
    <mergeCell ref="D17:H17"/>
    <mergeCell ref="I17:W17"/>
    <mergeCell ref="D18:H18"/>
    <mergeCell ref="I18:W18"/>
    <mergeCell ref="D19:H19"/>
    <mergeCell ref="I19:W19"/>
    <mergeCell ref="A6:A13"/>
    <mergeCell ref="A17:A19"/>
    <mergeCell ref="C3:C5"/>
    <mergeCell ref="C15:C16"/>
    <mergeCell ref="D4:D5"/>
    <mergeCell ref="E4:E5"/>
    <mergeCell ref="F4:F5"/>
    <mergeCell ref="I4:I5"/>
    <mergeCell ref="Q4:Q5"/>
    <mergeCell ref="R4:R5"/>
    <mergeCell ref="S4:S5"/>
    <mergeCell ref="T4:T5"/>
    <mergeCell ref="U4:U5"/>
    <mergeCell ref="V4:V5"/>
    <mergeCell ref="W4:W5"/>
    <mergeCell ref="A3:B5"/>
    <mergeCell ref="G4:H5"/>
    <mergeCell ref="A15:B16"/>
    <mergeCell ref="D15:H16"/>
    <mergeCell ref="I15:W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F18"/>
  <sheetViews>
    <sheetView tabSelected="1" zoomScaleSheetLayoutView="100" workbookViewId="0" topLeftCell="A1">
      <selection activeCell="K12" sqref="K12"/>
    </sheetView>
  </sheetViews>
  <sheetFormatPr defaultColWidth="9.00390625" defaultRowHeight="21" customHeight="1"/>
  <cols>
    <col min="1" max="1" width="5.75390625" style="0" customWidth="1"/>
    <col min="2" max="2" width="5.50390625" style="7" customWidth="1"/>
    <col min="3" max="3" width="27.625" style="8" customWidth="1"/>
    <col min="4" max="4" width="6.625" style="8" customWidth="1"/>
    <col min="5" max="5" width="9.25390625" style="8" customWidth="1"/>
    <col min="6" max="6" width="6.625" style="8" customWidth="1"/>
    <col min="7" max="7" width="5.25390625" style="8" customWidth="1"/>
    <col min="8" max="8" width="7.75390625" style="8" customWidth="1"/>
    <col min="9" max="240" width="9.00390625" style="9" customWidth="1"/>
  </cols>
  <sheetData>
    <row r="1" spans="1:8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36" customHeight="1">
      <c r="A2" s="11" t="s">
        <v>1</v>
      </c>
      <c r="B2" s="11"/>
      <c r="C2" s="12" t="s">
        <v>91</v>
      </c>
      <c r="D2" s="13" t="s">
        <v>92</v>
      </c>
      <c r="E2" s="13"/>
      <c r="F2" s="13"/>
      <c r="G2" s="13"/>
      <c r="H2" s="12" t="s">
        <v>4</v>
      </c>
    </row>
    <row r="3" spans="1:8" s="1" customFormat="1" ht="27" customHeight="1">
      <c r="A3" s="13" t="s">
        <v>5</v>
      </c>
      <c r="B3" s="13"/>
      <c r="C3" s="13" t="s">
        <v>6</v>
      </c>
      <c r="D3" s="12" t="s">
        <v>7</v>
      </c>
      <c r="E3" s="12"/>
      <c r="F3" s="12" t="s">
        <v>8</v>
      </c>
      <c r="G3" s="12"/>
      <c r="H3" s="12"/>
    </row>
    <row r="4" spans="1:8" s="2" customFormat="1" ht="27" customHeight="1">
      <c r="A4" s="13"/>
      <c r="B4" s="13"/>
      <c r="C4" s="13"/>
      <c r="D4" s="13" t="s">
        <v>10</v>
      </c>
      <c r="E4" s="13" t="s">
        <v>11</v>
      </c>
      <c r="F4" s="13" t="s">
        <v>12</v>
      </c>
      <c r="G4" s="13" t="s">
        <v>11</v>
      </c>
      <c r="H4" s="13"/>
    </row>
    <row r="5" spans="1:8" s="2" customFormat="1" ht="48" customHeight="1">
      <c r="A5" s="13"/>
      <c r="B5" s="13"/>
      <c r="C5" s="13"/>
      <c r="D5" s="13"/>
      <c r="E5" s="13"/>
      <c r="F5" s="13"/>
      <c r="G5" s="13"/>
      <c r="H5" s="13"/>
    </row>
    <row r="6" spans="1:240" s="3" customFormat="1" ht="34.5" customHeight="1">
      <c r="A6" s="14"/>
      <c r="B6" s="13">
        <v>1</v>
      </c>
      <c r="C6" s="15" t="s">
        <v>93</v>
      </c>
      <c r="D6" s="16" t="s">
        <v>37</v>
      </c>
      <c r="E6" s="16" t="s">
        <v>94</v>
      </c>
      <c r="F6" s="17" t="s">
        <v>32</v>
      </c>
      <c r="G6" s="17" t="s">
        <v>32</v>
      </c>
      <c r="H6" s="17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</row>
    <row r="7" spans="1:240" s="4" customFormat="1" ht="34.5" customHeight="1">
      <c r="A7" s="13"/>
      <c r="B7" s="13">
        <v>2</v>
      </c>
      <c r="C7" s="15" t="s">
        <v>95</v>
      </c>
      <c r="D7" s="16" t="s">
        <v>37</v>
      </c>
      <c r="E7" s="16" t="s">
        <v>96</v>
      </c>
      <c r="F7" s="17" t="s">
        <v>32</v>
      </c>
      <c r="G7" s="17" t="s">
        <v>32</v>
      </c>
      <c r="H7" s="17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</row>
    <row r="8" spans="1:240" s="4" customFormat="1" ht="34.5" customHeight="1">
      <c r="A8" s="13"/>
      <c r="B8" s="13">
        <v>3</v>
      </c>
      <c r="C8" s="15" t="s">
        <v>97</v>
      </c>
      <c r="D8" s="16" t="s">
        <v>31</v>
      </c>
      <c r="E8" s="16" t="s">
        <v>32</v>
      </c>
      <c r="F8" s="17" t="s">
        <v>32</v>
      </c>
      <c r="G8" s="17" t="s">
        <v>32</v>
      </c>
      <c r="H8" s="1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</row>
    <row r="9" spans="1:240" s="4" customFormat="1" ht="34.5" customHeight="1">
      <c r="A9" s="13"/>
      <c r="B9" s="13">
        <v>4</v>
      </c>
      <c r="C9" s="15" t="s">
        <v>98</v>
      </c>
      <c r="D9" s="16" t="s">
        <v>37</v>
      </c>
      <c r="E9" s="16" t="s">
        <v>99</v>
      </c>
      <c r="F9" s="17" t="s">
        <v>32</v>
      </c>
      <c r="G9" s="17" t="s">
        <v>32</v>
      </c>
      <c r="H9" s="1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</row>
    <row r="10" spans="1:240" s="4" customFormat="1" ht="34.5" customHeight="1">
      <c r="A10" s="13"/>
      <c r="B10" s="13">
        <v>5</v>
      </c>
      <c r="C10" s="15" t="s">
        <v>100</v>
      </c>
      <c r="D10" s="16" t="s">
        <v>31</v>
      </c>
      <c r="E10" s="16" t="s">
        <v>32</v>
      </c>
      <c r="F10" s="17" t="s">
        <v>32</v>
      </c>
      <c r="G10" s="17" t="s">
        <v>32</v>
      </c>
      <c r="H10" s="17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</row>
    <row r="11" spans="1:240" s="4" customFormat="1" ht="34.5" customHeight="1">
      <c r="A11" s="13"/>
      <c r="B11" s="13">
        <v>6</v>
      </c>
      <c r="C11" s="15" t="s">
        <v>101</v>
      </c>
      <c r="D11" s="16" t="s">
        <v>37</v>
      </c>
      <c r="E11" s="16" t="s">
        <v>102</v>
      </c>
      <c r="F11" s="17" t="s">
        <v>32</v>
      </c>
      <c r="G11" s="17" t="s">
        <v>32</v>
      </c>
      <c r="H11" s="1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</row>
    <row r="12" spans="1:240" s="5" customFormat="1" ht="27" customHeight="1">
      <c r="A12" s="13" t="s">
        <v>40</v>
      </c>
      <c r="B12" s="13"/>
      <c r="C12" s="13"/>
      <c r="D12" s="13"/>
      <c r="E12" s="13"/>
      <c r="F12" s="13"/>
      <c r="G12" s="13"/>
      <c r="H12" s="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</row>
    <row r="13" spans="1:240" s="5" customFormat="1" ht="21" customHeight="1">
      <c r="A13" s="13" t="s">
        <v>5</v>
      </c>
      <c r="B13" s="13"/>
      <c r="C13" s="12" t="s">
        <v>41</v>
      </c>
      <c r="D13" s="12" t="s">
        <v>42</v>
      </c>
      <c r="E13" s="12"/>
      <c r="F13" s="12"/>
      <c r="G13" s="12"/>
      <c r="H13" s="1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</row>
    <row r="14" spans="1:240" s="5" customFormat="1" ht="21" customHeight="1">
      <c r="A14" s="13"/>
      <c r="B14" s="13"/>
      <c r="C14" s="12"/>
      <c r="D14" s="12"/>
      <c r="E14" s="12"/>
      <c r="F14" s="12"/>
      <c r="G14" s="12"/>
      <c r="H14" s="1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</row>
    <row r="15" spans="1:240" s="6" customFormat="1" ht="34.5" customHeight="1">
      <c r="A15" s="13"/>
      <c r="B15" s="13">
        <v>1</v>
      </c>
      <c r="C15" s="16" t="s">
        <v>44</v>
      </c>
      <c r="D15" s="18" t="s">
        <v>32</v>
      </c>
      <c r="E15" s="18"/>
      <c r="F15" s="18"/>
      <c r="G15" s="18"/>
      <c r="H15" s="1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</row>
    <row r="16" spans="1:240" s="6" customFormat="1" ht="34.5" customHeight="1">
      <c r="A16" s="13"/>
      <c r="B16" s="13">
        <v>2</v>
      </c>
      <c r="C16" s="16" t="s">
        <v>45</v>
      </c>
      <c r="D16" s="18" t="s">
        <v>32</v>
      </c>
      <c r="E16" s="18"/>
      <c r="F16" s="18"/>
      <c r="G16" s="18"/>
      <c r="H16" s="1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</row>
    <row r="17" spans="1:240" s="6" customFormat="1" ht="34.5" customHeight="1">
      <c r="A17" s="13"/>
      <c r="B17" s="13">
        <v>3</v>
      </c>
      <c r="C17" s="16" t="s">
        <v>46</v>
      </c>
      <c r="D17" s="18" t="s">
        <v>32</v>
      </c>
      <c r="E17" s="18"/>
      <c r="F17" s="18"/>
      <c r="G17" s="18"/>
      <c r="H17" s="1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</row>
    <row r="18" spans="2:240" s="6" customFormat="1" ht="21" customHeight="1">
      <c r="B18" s="19"/>
      <c r="C18" s="19"/>
      <c r="D18" s="19"/>
      <c r="E18" s="19"/>
      <c r="F18" s="19"/>
      <c r="G18" s="19"/>
      <c r="H18" s="1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</row>
  </sheetData>
  <sheetProtection/>
  <mergeCells count="26">
    <mergeCell ref="A1:H1"/>
    <mergeCell ref="A2:B2"/>
    <mergeCell ref="D2:G2"/>
    <mergeCell ref="D3:E3"/>
    <mergeCell ref="F3:H3"/>
    <mergeCell ref="G6:H6"/>
    <mergeCell ref="G7:H7"/>
    <mergeCell ref="G8:H8"/>
    <mergeCell ref="G9:H9"/>
    <mergeCell ref="G10:H10"/>
    <mergeCell ref="G11:H11"/>
    <mergeCell ref="A12:H12"/>
    <mergeCell ref="D15:H15"/>
    <mergeCell ref="D16:H16"/>
    <mergeCell ref="D17:H17"/>
    <mergeCell ref="A6:A11"/>
    <mergeCell ref="A15:A17"/>
    <mergeCell ref="C3:C5"/>
    <mergeCell ref="C13:C14"/>
    <mergeCell ref="D4:D5"/>
    <mergeCell ref="E4:E5"/>
    <mergeCell ref="F4:F5"/>
    <mergeCell ref="A3:B5"/>
    <mergeCell ref="G4:H5"/>
    <mergeCell ref="A13:B14"/>
    <mergeCell ref="D13:H14"/>
  </mergeCells>
  <printOptions/>
  <pageMargins left="0" right="0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Q丶</cp:lastModifiedBy>
  <dcterms:created xsi:type="dcterms:W3CDTF">2016-01-02T10:55:55Z</dcterms:created>
  <dcterms:modified xsi:type="dcterms:W3CDTF">2021-11-23T03:31:08Z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20</vt:lpwstr>
  </property>
  <property fmtid="{D5CDD505-2E9C-101B-9397-08002B2CF9AE}" pid="5" name="I">
    <vt:lpwstr>5E189E34A8144727945A414DC1251DD0</vt:lpwstr>
  </property>
</Properties>
</file>