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评审情况（1包）" sheetId="1" r:id="rId1"/>
    <sheet name="评审情况（2包）" sheetId="2" r:id="rId2"/>
  </sheets>
  <definedNames/>
  <calcPr fullCalcOnLoad="1"/>
</workbook>
</file>

<file path=xl/sharedStrings.xml><?xml version="1.0" encoding="utf-8"?>
<sst xmlns="http://schemas.openxmlformats.org/spreadsheetml/2006/main" count="86" uniqueCount="51">
  <si>
    <t>评审情况表</t>
  </si>
  <si>
    <t>采购项目名称：成都市防汛减灾预测预报分析服务</t>
  </si>
  <si>
    <t>包号：1包</t>
  </si>
  <si>
    <t>评审时间：2021年09月03日10:00（北京时间）</t>
  </si>
  <si>
    <t>序号</t>
  </si>
  <si>
    <t>供应商名称</t>
  </si>
  <si>
    <t>投标报价（元）</t>
  </si>
  <si>
    <t>是否通过资格性审查</t>
  </si>
  <si>
    <t>是否通过符合性审查</t>
  </si>
  <si>
    <t>未通过
原因</t>
  </si>
  <si>
    <t>报价评审(10%)</t>
  </si>
  <si>
    <t>量化评审因素
（3名评审专家评分汇总）</t>
  </si>
  <si>
    <t>共同评审
平均分</t>
  </si>
  <si>
    <t>量化评审因素
（2名评审专家评分汇总）</t>
  </si>
  <si>
    <t>技术评审
平均分</t>
  </si>
  <si>
    <t>总得分</t>
  </si>
  <si>
    <t>人员配备（14分）</t>
  </si>
  <si>
    <t>节能、环境标志、无线局域网产品
（1分）</t>
  </si>
  <si>
    <t>技术参数
（29分）</t>
  </si>
  <si>
    <t>建设能力保障
（2分）</t>
  </si>
  <si>
    <t>建设方案
（18分）</t>
  </si>
  <si>
    <t>服务方案（10分）</t>
  </si>
  <si>
    <t>业绩
（10分）</t>
  </si>
  <si>
    <t>售后服务
（4分）</t>
  </si>
  <si>
    <t>保密措施
（2分）</t>
  </si>
  <si>
    <t>中国铁塔股份有限公司成都市分公司</t>
  </si>
  <si>
    <t>是</t>
  </si>
  <si>
    <t>/</t>
  </si>
  <si>
    <t>四川广虹霖科技有限公司</t>
  </si>
  <si>
    <t>四川汇普达通信技术有限公司</t>
  </si>
  <si>
    <t>评审结果</t>
  </si>
  <si>
    <t>第一成交候选供应商</t>
  </si>
  <si>
    <t>中国铁塔股份有限公司成都市分公司；投标报价：1970000.00元</t>
  </si>
  <si>
    <t>第二成交候选供应商</t>
  </si>
  <si>
    <t>四川汇普达通信技术有限公司；投标报价：1960000.00元</t>
  </si>
  <si>
    <t>第三成交候选供应商</t>
  </si>
  <si>
    <t>四川广虹霖科技有限公司，投标报价：1976000.00元</t>
  </si>
  <si>
    <t>包号：2包</t>
  </si>
  <si>
    <t>综合实力
（24分）</t>
  </si>
  <si>
    <t>项目需求分析与理解
（7分）</t>
  </si>
  <si>
    <t>服务考核方案
（6分）</t>
  </si>
  <si>
    <t>履约能力
（12分）</t>
  </si>
  <si>
    <t>服务方案
（21分）</t>
  </si>
  <si>
    <t>项目实施与运行管理方案
（10分）</t>
  </si>
  <si>
    <t>售后运行安全保障方案
（10分）</t>
  </si>
  <si>
    <t>成都市美幻科技有限公司</t>
  </si>
  <si>
    <t>上海万一安全科技有限公司</t>
  </si>
  <si>
    <t>成都智恒天盛科技有限公司</t>
  </si>
  <si>
    <t>成都市美幻科技有限公司；投标报价：616000.00元</t>
  </si>
  <si>
    <t>上海万一安全科技有限公司；投标报价：618800.00元</t>
  </si>
  <si>
    <t>成都智恒天盛科技有限公司，投标报价：619000.00元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</si>
</sst>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60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8"/>
      <name val="仿宋"/>
      <family val="3"/>
    </font>
    <font>
      <sz val="14"/>
      <name val="仿宋"/>
      <family val="3"/>
    </font>
    <font>
      <b/>
      <sz val="14"/>
      <name val="仿宋"/>
      <family val="3"/>
    </font>
    <font>
      <b/>
      <sz val="11"/>
      <name val="仿宋"/>
      <family val="3"/>
    </font>
    <font>
      <sz val="12"/>
      <name val="仿宋"/>
      <family val="3"/>
    </font>
    <font>
      <b/>
      <sz val="10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4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5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14" fillId="3" borderId="1" applyNumberFormat="0" applyAlignment="0" applyProtection="0"/>
    <xf numFmtId="0" fontId="10" fillId="4" borderId="0" applyNumberFormat="0" applyBorder="0" applyAlignment="0" applyProtection="0"/>
    <xf numFmtId="0" fontId="39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18" fillId="3" borderId="3" applyNumberFormat="0" applyAlignment="0" applyProtection="0"/>
    <xf numFmtId="0" fontId="40" fillId="7" borderId="0" applyNumberFormat="0" applyBorder="0" applyAlignment="0" applyProtection="0"/>
    <xf numFmtId="43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9" borderId="4" applyNumberFormat="0" applyFont="0" applyAlignment="0" applyProtection="0"/>
    <xf numFmtId="0" fontId="15" fillId="10" borderId="0" applyNumberFormat="0" applyBorder="0" applyAlignment="0" applyProtection="0"/>
    <xf numFmtId="0" fontId="41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5" applyNumberFormat="0" applyFill="0" applyAlignment="0" applyProtection="0"/>
    <xf numFmtId="0" fontId="41" fillId="12" borderId="0" applyNumberFormat="0" applyBorder="0" applyAlignment="0" applyProtection="0"/>
    <xf numFmtId="0" fontId="45" fillId="0" borderId="6" applyNumberFormat="0" applyFill="0" applyAlignment="0" applyProtection="0"/>
    <xf numFmtId="0" fontId="41" fillId="13" borderId="0" applyNumberFormat="0" applyBorder="0" applyAlignment="0" applyProtection="0"/>
    <xf numFmtId="0" fontId="51" fillId="14" borderId="7" applyNumberFormat="0" applyAlignment="0" applyProtection="0"/>
    <xf numFmtId="0" fontId="52" fillId="14" borderId="2" applyNumberFormat="0" applyAlignment="0" applyProtection="0"/>
    <xf numFmtId="0" fontId="53" fillId="15" borderId="8" applyNumberForma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38" fillId="18" borderId="0" applyNumberFormat="0" applyBorder="0" applyAlignment="0" applyProtection="0"/>
    <xf numFmtId="0" fontId="41" fillId="19" borderId="0" applyNumberFormat="0" applyBorder="0" applyAlignment="0" applyProtection="0"/>
    <xf numFmtId="0" fontId="54" fillId="0" borderId="9" applyNumberFormat="0" applyFill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5" fillId="0" borderId="10" applyNumberFormat="0" applyFill="0" applyAlignment="0" applyProtection="0"/>
    <xf numFmtId="0" fontId="56" fillId="22" borderId="0" applyNumberFormat="0" applyBorder="0" applyAlignment="0" applyProtection="0"/>
    <xf numFmtId="0" fontId="5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0" borderId="0" applyNumberFormat="0" applyBorder="0" applyAlignment="0" applyProtection="0"/>
    <xf numFmtId="0" fontId="38" fillId="25" borderId="0" applyNumberFormat="0" applyBorder="0" applyAlignment="0" applyProtection="0"/>
    <xf numFmtId="0" fontId="41" fillId="26" borderId="0" applyNumberFormat="0" applyBorder="0" applyAlignment="0" applyProtection="0"/>
    <xf numFmtId="0" fontId="38" fillId="27" borderId="0" applyNumberFormat="0" applyBorder="0" applyAlignment="0" applyProtection="0"/>
    <xf numFmtId="0" fontId="33" fillId="0" borderId="11" applyNumberFormat="0" applyFill="0" applyAlignment="0" applyProtection="0"/>
    <xf numFmtId="0" fontId="1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14" fillId="3" borderId="1" applyNumberFormat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0" fillId="4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18" fillId="3" borderId="3" applyNumberFormat="0" applyAlignment="0" applyProtection="0"/>
    <xf numFmtId="0" fontId="41" fillId="36" borderId="0" applyNumberFormat="0" applyBorder="0" applyAlignment="0" applyProtection="0"/>
    <xf numFmtId="0" fontId="38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13" fillId="40" borderId="0" applyNumberFormat="0" applyBorder="0" applyAlignment="0" applyProtection="0"/>
    <xf numFmtId="0" fontId="38" fillId="41" borderId="0" applyNumberFormat="0" applyBorder="0" applyAlignment="0" applyProtection="0"/>
    <xf numFmtId="0" fontId="41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1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10" borderId="0" applyNumberFormat="0" applyBorder="0" applyAlignment="0" applyProtection="0"/>
    <xf numFmtId="0" fontId="0" fillId="0" borderId="0">
      <alignment vertical="center"/>
      <protection/>
    </xf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23" fillId="49" borderId="16" applyNumberFormat="0" applyAlignment="0" applyProtection="0"/>
    <xf numFmtId="0" fontId="23" fillId="49" borderId="1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11" applyNumberFormat="0" applyFill="0" applyAlignment="0" applyProtection="0"/>
    <xf numFmtId="43" fontId="0" fillId="0" borderId="0" applyFont="0" applyFill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3" fillId="40" borderId="0" applyNumberFormat="0" applyBorder="0" applyAlignment="0" applyProtection="0"/>
    <xf numFmtId="0" fontId="17" fillId="28" borderId="3" applyNumberFormat="0" applyAlignment="0" applyProtection="0"/>
    <xf numFmtId="0" fontId="17" fillId="28" borderId="3" applyNumberForma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177" fontId="5" fillId="0" borderId="23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left" vertical="center" wrapText="1"/>
    </xf>
    <xf numFmtId="49" fontId="5" fillId="0" borderId="26" xfId="0" applyNumberFormat="1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176" fontId="5" fillId="0" borderId="23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</cellXfs>
  <cellStyles count="141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5 3" xfId="46"/>
    <cellStyle name="20% - 强调文字颜色 6" xfId="47"/>
    <cellStyle name="强调文字颜色 2" xfId="48"/>
    <cellStyle name="链接单元格" xfId="49"/>
    <cellStyle name="20% - 强调文字颜色 2 3" xfId="50"/>
    <cellStyle name="40% - 强调文字颜色 1 2" xfId="51"/>
    <cellStyle name="汇总" xfId="52"/>
    <cellStyle name="好" xfId="53"/>
    <cellStyle name="适中" xfId="54"/>
    <cellStyle name="20% - 强调文字颜色 3 3" xfId="55"/>
    <cellStyle name="40% - 强调文字颜色 2 2" xfId="56"/>
    <cellStyle name="20% - 强调文字颜色 5" xfId="57"/>
    <cellStyle name="强调文字颜色 1" xfId="58"/>
    <cellStyle name="20% - 强调文字颜色 1" xfId="59"/>
    <cellStyle name="链接单元格 3" xfId="60"/>
    <cellStyle name="20% - 强调文字颜色 6 3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1 3" xfId="68"/>
    <cellStyle name="20% - 强调文字颜色 4" xfId="69"/>
    <cellStyle name="40% - 强调文字颜色 4" xfId="70"/>
    <cellStyle name="计算 3" xfId="71"/>
    <cellStyle name="强调文字颜色 5" xfId="72"/>
    <cellStyle name="40% - 强调文字颜色 5" xfId="73"/>
    <cellStyle name="60% - 强调文字颜色 5" xfId="74"/>
    <cellStyle name="强调文字颜色 6" xfId="75"/>
    <cellStyle name="适中 2" xfId="76"/>
    <cellStyle name="40% - 强调文字颜色 6" xfId="77"/>
    <cellStyle name="60% - 强调文字颜色 6" xfId="78"/>
    <cellStyle name="20% - 强调文字颜色 2 2" xfId="79"/>
    <cellStyle name="20% - 强调文字颜色 3 2" xfId="80"/>
    <cellStyle name="20% - 强调文字颜色 4 2" xfId="81"/>
    <cellStyle name="常规 3" xfId="82"/>
    <cellStyle name="20% - 强调文字颜色 4 3" xfId="83"/>
    <cellStyle name="常规 4" xfId="84"/>
    <cellStyle name="20% - 强调文字颜色 5 2" xfId="85"/>
    <cellStyle name="20% - 强调文字颜色 6 2" xfId="86"/>
    <cellStyle name="40% - 强调文字颜色 1 3" xfId="87"/>
    <cellStyle name="40% - 强调文字颜色 2 3" xfId="88"/>
    <cellStyle name="40% - 强调文字颜色 3 2" xfId="89"/>
    <cellStyle name="40% - 强调文字颜色 3 3" xfId="90"/>
    <cellStyle name="40% - 强调文字颜色 4 3" xfId="91"/>
    <cellStyle name="40% - 强调文字颜色 5 2" xfId="92"/>
    <cellStyle name="40% - 强调文字颜色 5 3" xfId="93"/>
    <cellStyle name="40% - 强调文字颜色 6 2" xfId="94"/>
    <cellStyle name="40% - 强调文字颜色 6 3" xfId="95"/>
    <cellStyle name="60% - 强调文字颜色 1 2" xfId="96"/>
    <cellStyle name="60% - 强调文字颜色 1 3" xfId="97"/>
    <cellStyle name="60% - 强调文字颜色 2 2" xfId="98"/>
    <cellStyle name="常规 5" xfId="99"/>
    <cellStyle name="60% - 强调文字颜色 3 2" xfId="100"/>
    <cellStyle name="60% - 强调文字颜色 3 3" xfId="101"/>
    <cellStyle name="60% - 强调文字颜色 4 2" xfId="102"/>
    <cellStyle name="60% - 强调文字颜色 4 3" xfId="103"/>
    <cellStyle name="60% - 强调文字颜色 5 2" xfId="104"/>
    <cellStyle name="60% - 强调文字颜色 5 3" xfId="105"/>
    <cellStyle name="60% - 强调文字颜色 6 2" xfId="106"/>
    <cellStyle name="60% - 强调文字颜色 6 3" xfId="107"/>
    <cellStyle name="标题 1 2" xfId="108"/>
    <cellStyle name="标题 1 3" xfId="109"/>
    <cellStyle name="标题 2 2" xfId="110"/>
    <cellStyle name="标题 2 3" xfId="111"/>
    <cellStyle name="标题 3 2" xfId="112"/>
    <cellStyle name="标题 3 3" xfId="113"/>
    <cellStyle name="标题 4 2" xfId="114"/>
    <cellStyle name="标题 4 3" xfId="115"/>
    <cellStyle name="标题 5" xfId="116"/>
    <cellStyle name="标题 6" xfId="117"/>
    <cellStyle name="差 2" xfId="118"/>
    <cellStyle name="差 3" xfId="119"/>
    <cellStyle name="常规 2" xfId="120"/>
    <cellStyle name="常规 2 2" xfId="121"/>
    <cellStyle name="超链接 2" xfId="122"/>
    <cellStyle name="超链接 3" xfId="123"/>
    <cellStyle name="超链接 4" xfId="124"/>
    <cellStyle name="超链接 5" xfId="125"/>
    <cellStyle name="好 2" xfId="126"/>
    <cellStyle name="好 3" xfId="127"/>
    <cellStyle name="汇总 2" xfId="128"/>
    <cellStyle name="汇总 3" xfId="129"/>
    <cellStyle name="检查单元格 2" xfId="130"/>
    <cellStyle name="检查单元格 3" xfId="131"/>
    <cellStyle name="解释性文本 2" xfId="132"/>
    <cellStyle name="解释性文本 3" xfId="133"/>
    <cellStyle name="警告文本 2" xfId="134"/>
    <cellStyle name="警告文本 3" xfId="135"/>
    <cellStyle name="链接单元格 2" xfId="136"/>
    <cellStyle name="千位分隔 2" xfId="137"/>
    <cellStyle name="强调文字颜色 1 2" xfId="138"/>
    <cellStyle name="强调文字颜色 1 3" xfId="139"/>
    <cellStyle name="强调文字颜色 2 2" xfId="140"/>
    <cellStyle name="强调文字颜色 2 3" xfId="141"/>
    <cellStyle name="强调文字颜色 3 2" xfId="142"/>
    <cellStyle name="强调文字颜色 3 3" xfId="143"/>
    <cellStyle name="强调文字颜色 4 2" xfId="144"/>
    <cellStyle name="强调文字颜色 4 3" xfId="145"/>
    <cellStyle name="强调文字颜色 5 2" xfId="146"/>
    <cellStyle name="强调文字颜色 5 3" xfId="147"/>
    <cellStyle name="强调文字颜色 6 2" xfId="148"/>
    <cellStyle name="强调文字颜色 6 3" xfId="149"/>
    <cellStyle name="适中 3" xfId="150"/>
    <cellStyle name="输入 2" xfId="151"/>
    <cellStyle name="输入 3" xfId="152"/>
    <cellStyle name="注释 2" xfId="153"/>
    <cellStyle name="注释 3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85" zoomScaleNormal="85" zoomScaleSheetLayoutView="100" workbookViewId="0" topLeftCell="A1">
      <selection activeCell="D15" sqref="D15"/>
    </sheetView>
  </sheetViews>
  <sheetFormatPr defaultColWidth="8.75390625" defaultRowHeight="14.25"/>
  <cols>
    <col min="1" max="1" width="8.75390625" style="4" customWidth="1"/>
    <col min="2" max="2" width="39.125" style="4" customWidth="1"/>
    <col min="3" max="4" width="17.75390625" style="4" customWidth="1"/>
    <col min="5" max="5" width="13.375" style="4" customWidth="1"/>
    <col min="6" max="6" width="10.25390625" style="4" customWidth="1"/>
    <col min="7" max="7" width="11.00390625" style="4" customWidth="1"/>
    <col min="8" max="9" width="15.375" style="4" customWidth="1"/>
    <col min="10" max="10" width="12.00390625" style="4" customWidth="1"/>
    <col min="11" max="16" width="12.75390625" style="4" customWidth="1"/>
    <col min="17" max="17" width="17.875" style="4" customWidth="1"/>
    <col min="18" max="18" width="11.375" style="4" customWidth="1"/>
    <col min="19" max="19" width="20.625" style="4" customWidth="1"/>
    <col min="20" max="42" width="9.00390625" style="4" bestFit="1" customWidth="1"/>
    <col min="43" max="16384" width="8.75390625" style="4" customWidth="1"/>
  </cols>
  <sheetData>
    <row r="1" spans="1:19" s="1" customFormat="1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" customFormat="1" ht="41.2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32"/>
    </row>
    <row r="3" spans="1:19" s="1" customFormat="1" ht="41.2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32"/>
    </row>
    <row r="4" spans="1:19" s="2" customFormat="1" ht="44.25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1" customFormat="1" ht="63.7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  <c r="G5" s="12" t="s">
        <v>10</v>
      </c>
      <c r="H5" s="13" t="s">
        <v>11</v>
      </c>
      <c r="I5" s="13"/>
      <c r="J5" s="13" t="s">
        <v>12</v>
      </c>
      <c r="K5" s="26" t="s">
        <v>13</v>
      </c>
      <c r="L5" s="27"/>
      <c r="M5" s="27"/>
      <c r="N5" s="27"/>
      <c r="O5" s="27"/>
      <c r="P5" s="27"/>
      <c r="Q5" s="34"/>
      <c r="R5" s="13" t="s">
        <v>14</v>
      </c>
      <c r="S5" s="13" t="s">
        <v>15</v>
      </c>
    </row>
    <row r="6" spans="1:19" s="1" customFormat="1" ht="55.5" customHeight="1">
      <c r="A6" s="14"/>
      <c r="B6" s="10"/>
      <c r="C6" s="10"/>
      <c r="D6" s="11"/>
      <c r="E6" s="10"/>
      <c r="F6" s="10"/>
      <c r="G6" s="13"/>
      <c r="H6" s="15" t="s">
        <v>16</v>
      </c>
      <c r="I6" s="28" t="s">
        <v>17</v>
      </c>
      <c r="J6" s="13"/>
      <c r="K6" s="28" t="s">
        <v>18</v>
      </c>
      <c r="L6" s="28" t="s">
        <v>19</v>
      </c>
      <c r="M6" s="28" t="s">
        <v>20</v>
      </c>
      <c r="N6" s="28" t="s">
        <v>21</v>
      </c>
      <c r="O6" s="28" t="s">
        <v>22</v>
      </c>
      <c r="P6" s="28" t="s">
        <v>23</v>
      </c>
      <c r="Q6" s="28" t="s">
        <v>24</v>
      </c>
      <c r="R6" s="13"/>
      <c r="S6" s="13"/>
    </row>
    <row r="7" spans="1:19" s="1" customFormat="1" ht="39" customHeight="1">
      <c r="A7" s="16">
        <v>1</v>
      </c>
      <c r="B7" s="17" t="s">
        <v>25</v>
      </c>
      <c r="C7" s="18">
        <v>1970000</v>
      </c>
      <c r="D7" s="19" t="s">
        <v>26</v>
      </c>
      <c r="E7" s="19" t="s">
        <v>26</v>
      </c>
      <c r="F7" s="19" t="s">
        <v>27</v>
      </c>
      <c r="G7" s="20">
        <v>9.95</v>
      </c>
      <c r="H7" s="20">
        <f>12*3</f>
        <v>36</v>
      </c>
      <c r="I7" s="20">
        <f>0*3</f>
        <v>0</v>
      </c>
      <c r="J7" s="29">
        <f>SUM(H7:I7)/3</f>
        <v>12</v>
      </c>
      <c r="K7" s="30">
        <f>29*2</f>
        <v>58</v>
      </c>
      <c r="L7" s="30">
        <f aca="true" t="shared" si="0" ref="L7:L9">2*2</f>
        <v>4</v>
      </c>
      <c r="M7" s="30">
        <f aca="true" t="shared" si="1" ref="M7:M9">18*2</f>
        <v>36</v>
      </c>
      <c r="N7" s="30">
        <f>10*2</f>
        <v>20</v>
      </c>
      <c r="O7" s="30">
        <f>10*2</f>
        <v>20</v>
      </c>
      <c r="P7" s="30">
        <f>4*2</f>
        <v>8</v>
      </c>
      <c r="Q7" s="30">
        <f aca="true" t="shared" si="2" ref="Q7:Q9">2*2</f>
        <v>4</v>
      </c>
      <c r="R7" s="31">
        <f>SUM(K7:Q7)/2</f>
        <v>75</v>
      </c>
      <c r="S7" s="29">
        <f aca="true" t="shared" si="3" ref="S7:S9">J7+G7+R7</f>
        <v>96.95</v>
      </c>
    </row>
    <row r="8" spans="1:19" s="1" customFormat="1" ht="40.5" customHeight="1">
      <c r="A8" s="16">
        <v>2</v>
      </c>
      <c r="B8" s="17" t="s">
        <v>28</v>
      </c>
      <c r="C8" s="18">
        <v>1976000</v>
      </c>
      <c r="D8" s="19" t="s">
        <v>26</v>
      </c>
      <c r="E8" s="19" t="s">
        <v>26</v>
      </c>
      <c r="F8" s="19" t="s">
        <v>27</v>
      </c>
      <c r="G8" s="20">
        <v>9.92</v>
      </c>
      <c r="H8" s="20">
        <f>4*3</f>
        <v>12</v>
      </c>
      <c r="I8" s="20">
        <f aca="true" t="shared" si="4" ref="I7:I9">0*3</f>
        <v>0</v>
      </c>
      <c r="J8" s="29">
        <f>SUM(H8:I8)/3</f>
        <v>4</v>
      </c>
      <c r="K8" s="29">
        <f>11*2</f>
        <v>22</v>
      </c>
      <c r="L8" s="30">
        <f t="shared" si="0"/>
        <v>4</v>
      </c>
      <c r="M8" s="30">
        <f t="shared" si="1"/>
        <v>36</v>
      </c>
      <c r="N8" s="30">
        <f>9*2</f>
        <v>18</v>
      </c>
      <c r="O8" s="30">
        <f>2*2</f>
        <v>4</v>
      </c>
      <c r="P8" s="30">
        <f>4*2</f>
        <v>8</v>
      </c>
      <c r="Q8" s="30">
        <f t="shared" si="2"/>
        <v>4</v>
      </c>
      <c r="R8" s="31">
        <f>SUM(K8:Q8)/2</f>
        <v>48</v>
      </c>
      <c r="S8" s="29">
        <f t="shared" si="3"/>
        <v>61.92</v>
      </c>
    </row>
    <row r="9" spans="1:19" s="1" customFormat="1" ht="39.75" customHeight="1">
      <c r="A9" s="16">
        <v>3</v>
      </c>
      <c r="B9" s="17" t="s">
        <v>29</v>
      </c>
      <c r="C9" s="18">
        <v>1960000</v>
      </c>
      <c r="D9" s="19" t="s">
        <v>26</v>
      </c>
      <c r="E9" s="19" t="s">
        <v>26</v>
      </c>
      <c r="F9" s="19" t="s">
        <v>27</v>
      </c>
      <c r="G9" s="20">
        <v>10</v>
      </c>
      <c r="H9" s="20">
        <f>14*3</f>
        <v>42</v>
      </c>
      <c r="I9" s="20">
        <f t="shared" si="4"/>
        <v>0</v>
      </c>
      <c r="J9" s="29">
        <f>SUM(H9:I9)/3</f>
        <v>14</v>
      </c>
      <c r="K9" s="29">
        <f>11*2</f>
        <v>22</v>
      </c>
      <c r="L9" s="30">
        <f>1*2</f>
        <v>2</v>
      </c>
      <c r="M9" s="30">
        <f>10*2</f>
        <v>20</v>
      </c>
      <c r="N9" s="30">
        <f>10*2</f>
        <v>20</v>
      </c>
      <c r="O9" s="30">
        <f>4*2</f>
        <v>8</v>
      </c>
      <c r="P9" s="30">
        <f>2*2</f>
        <v>4</v>
      </c>
      <c r="Q9" s="30">
        <f t="shared" si="2"/>
        <v>4</v>
      </c>
      <c r="R9" s="31">
        <f>SUM(K9:Q9)/2</f>
        <v>40</v>
      </c>
      <c r="S9" s="29">
        <f t="shared" si="3"/>
        <v>64</v>
      </c>
    </row>
    <row r="10" spans="1:19" s="3" customFormat="1" ht="39.75" customHeight="1">
      <c r="A10" s="19" t="s">
        <v>30</v>
      </c>
      <c r="B10" s="19"/>
      <c r="C10" s="21" t="s">
        <v>31</v>
      </c>
      <c r="D10" s="22"/>
      <c r="E10" s="23"/>
      <c r="F10" s="24" t="s">
        <v>32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33"/>
    </row>
    <row r="11" spans="1:19" s="3" customFormat="1" ht="39.75" customHeight="1">
      <c r="A11" s="19"/>
      <c r="B11" s="19"/>
      <c r="C11" s="21" t="s">
        <v>33</v>
      </c>
      <c r="D11" s="22"/>
      <c r="E11" s="23"/>
      <c r="F11" s="24" t="s">
        <v>34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33"/>
    </row>
    <row r="12" spans="1:19" ht="39.75" customHeight="1">
      <c r="A12" s="19"/>
      <c r="B12" s="19"/>
      <c r="C12" s="21" t="s">
        <v>35</v>
      </c>
      <c r="D12" s="22"/>
      <c r="E12" s="23"/>
      <c r="F12" s="24" t="s">
        <v>36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33"/>
    </row>
  </sheetData>
  <sheetProtection/>
  <mergeCells count="23">
    <mergeCell ref="A1:S1"/>
    <mergeCell ref="A2:S2"/>
    <mergeCell ref="A3:S3"/>
    <mergeCell ref="A4:S4"/>
    <mergeCell ref="H5:I5"/>
    <mergeCell ref="K5:Q5"/>
    <mergeCell ref="C10:E10"/>
    <mergeCell ref="F10:S10"/>
    <mergeCell ref="C11:E11"/>
    <mergeCell ref="F11:S11"/>
    <mergeCell ref="C12:E12"/>
    <mergeCell ref="F12:S12"/>
    <mergeCell ref="A5:A6"/>
    <mergeCell ref="B5:B6"/>
    <mergeCell ref="C5:C6"/>
    <mergeCell ref="D5:D6"/>
    <mergeCell ref="E5:E6"/>
    <mergeCell ref="F5:F6"/>
    <mergeCell ref="G5:G6"/>
    <mergeCell ref="J5:J6"/>
    <mergeCell ref="R5:R6"/>
    <mergeCell ref="S5:S6"/>
    <mergeCell ref="A10:B12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="85" zoomScaleNormal="85" zoomScaleSheetLayoutView="100" workbookViewId="0" topLeftCell="A1">
      <selection activeCell="C11" sqref="C11:E12"/>
    </sheetView>
  </sheetViews>
  <sheetFormatPr defaultColWidth="8.75390625" defaultRowHeight="14.25"/>
  <cols>
    <col min="1" max="1" width="8.75390625" style="4" customWidth="1"/>
    <col min="2" max="2" width="39.125" style="4" customWidth="1"/>
    <col min="3" max="4" width="17.75390625" style="4" customWidth="1"/>
    <col min="5" max="5" width="13.375" style="4" customWidth="1"/>
    <col min="6" max="6" width="10.25390625" style="4" customWidth="1"/>
    <col min="7" max="7" width="11.00390625" style="4" customWidth="1"/>
    <col min="8" max="11" width="15.375" style="4" customWidth="1"/>
    <col min="12" max="12" width="12.00390625" style="4" customWidth="1"/>
    <col min="13" max="15" width="12.75390625" style="4" customWidth="1"/>
    <col min="16" max="16" width="11.375" style="4" customWidth="1"/>
    <col min="17" max="17" width="20.625" style="4" customWidth="1"/>
    <col min="18" max="40" width="9.00390625" style="4" bestFit="1" customWidth="1"/>
    <col min="41" max="254" width="8.75390625" style="4" customWidth="1"/>
  </cols>
  <sheetData>
    <row r="1" spans="1:17" s="1" customFormat="1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41.2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32"/>
    </row>
    <row r="3" spans="1:17" s="1" customFormat="1" ht="41.25" customHeight="1">
      <c r="A3" s="6" t="s">
        <v>37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2"/>
    </row>
    <row r="4" spans="1:17" s="2" customFormat="1" ht="44.25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s="1" customFormat="1" ht="63.7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  <c r="G5" s="12" t="s">
        <v>10</v>
      </c>
      <c r="H5" s="13" t="s">
        <v>11</v>
      </c>
      <c r="I5" s="13"/>
      <c r="J5" s="13"/>
      <c r="K5" s="13"/>
      <c r="L5" s="13" t="s">
        <v>12</v>
      </c>
      <c r="M5" s="26" t="s">
        <v>13</v>
      </c>
      <c r="N5" s="27"/>
      <c r="O5" s="27"/>
      <c r="P5" s="13" t="s">
        <v>14</v>
      </c>
      <c r="Q5" s="13" t="s">
        <v>15</v>
      </c>
    </row>
    <row r="6" spans="1:17" s="1" customFormat="1" ht="55.5" customHeight="1">
      <c r="A6" s="14"/>
      <c r="B6" s="10"/>
      <c r="C6" s="10"/>
      <c r="D6" s="11"/>
      <c r="E6" s="10"/>
      <c r="F6" s="10"/>
      <c r="G6" s="13"/>
      <c r="H6" s="15" t="s">
        <v>38</v>
      </c>
      <c r="I6" s="15" t="s">
        <v>39</v>
      </c>
      <c r="J6" s="15" t="s">
        <v>40</v>
      </c>
      <c r="K6" s="28" t="s">
        <v>41</v>
      </c>
      <c r="L6" s="13"/>
      <c r="M6" s="28" t="s">
        <v>42</v>
      </c>
      <c r="N6" s="28" t="s">
        <v>43</v>
      </c>
      <c r="O6" s="28" t="s">
        <v>44</v>
      </c>
      <c r="P6" s="13"/>
      <c r="Q6" s="13"/>
    </row>
    <row r="7" spans="1:17" s="1" customFormat="1" ht="39" customHeight="1">
      <c r="A7" s="16">
        <v>1</v>
      </c>
      <c r="B7" s="17" t="s">
        <v>45</v>
      </c>
      <c r="C7" s="18">
        <v>616000</v>
      </c>
      <c r="D7" s="19" t="s">
        <v>26</v>
      </c>
      <c r="E7" s="19" t="s">
        <v>26</v>
      </c>
      <c r="F7" s="19" t="s">
        <v>27</v>
      </c>
      <c r="G7" s="20">
        <v>10</v>
      </c>
      <c r="H7" s="20">
        <f>24*3</f>
        <v>72</v>
      </c>
      <c r="I7" s="20">
        <f aca="true" t="shared" si="0" ref="I7:I9">7*3</f>
        <v>21</v>
      </c>
      <c r="J7" s="20">
        <f>5+5+6</f>
        <v>16</v>
      </c>
      <c r="K7" s="20">
        <f aca="true" t="shared" si="1" ref="K7:K9">0*3</f>
        <v>0</v>
      </c>
      <c r="L7" s="29">
        <f>SUM(H7:K7)/3</f>
        <v>36.333333333333336</v>
      </c>
      <c r="M7" s="30">
        <f aca="true" t="shared" si="2" ref="M7:M9">21*2</f>
        <v>42</v>
      </c>
      <c r="N7" s="30">
        <f aca="true" t="shared" si="3" ref="N7:N9">10*2</f>
        <v>20</v>
      </c>
      <c r="O7" s="30">
        <f aca="true" t="shared" si="4" ref="O7:O9">10*2</f>
        <v>20</v>
      </c>
      <c r="P7" s="31">
        <f>SUM(M7:O7)/2</f>
        <v>41</v>
      </c>
      <c r="Q7" s="29">
        <f aca="true" t="shared" si="5" ref="Q7:Q9">L7+G7+P7</f>
        <v>87.33333333333334</v>
      </c>
    </row>
    <row r="8" spans="1:17" s="1" customFormat="1" ht="40.5" customHeight="1">
      <c r="A8" s="16">
        <v>2</v>
      </c>
      <c r="B8" s="17" t="s">
        <v>46</v>
      </c>
      <c r="C8" s="18">
        <v>618800</v>
      </c>
      <c r="D8" s="19" t="s">
        <v>26</v>
      </c>
      <c r="E8" s="19" t="s">
        <v>26</v>
      </c>
      <c r="F8" s="19" t="s">
        <v>27</v>
      </c>
      <c r="G8" s="20">
        <v>9.95</v>
      </c>
      <c r="H8" s="20">
        <f>0*3</f>
        <v>0</v>
      </c>
      <c r="I8" s="20">
        <f t="shared" si="0"/>
        <v>21</v>
      </c>
      <c r="J8" s="20">
        <f>5+5+6</f>
        <v>16</v>
      </c>
      <c r="K8" s="20">
        <f>2*3</f>
        <v>6</v>
      </c>
      <c r="L8" s="29">
        <f>SUM(H8:K8)/3</f>
        <v>14.333333333333334</v>
      </c>
      <c r="M8" s="30">
        <f t="shared" si="2"/>
        <v>42</v>
      </c>
      <c r="N8" s="30">
        <f t="shared" si="3"/>
        <v>20</v>
      </c>
      <c r="O8" s="30">
        <f t="shared" si="4"/>
        <v>20</v>
      </c>
      <c r="P8" s="31">
        <f>SUM(M8:O8)/2</f>
        <v>41</v>
      </c>
      <c r="Q8" s="29">
        <f t="shared" si="5"/>
        <v>65.28333333333333</v>
      </c>
    </row>
    <row r="9" spans="1:17" s="1" customFormat="1" ht="39.75" customHeight="1">
      <c r="A9" s="16">
        <v>3</v>
      </c>
      <c r="B9" s="17" t="s">
        <v>47</v>
      </c>
      <c r="C9" s="18">
        <v>619000</v>
      </c>
      <c r="D9" s="19" t="s">
        <v>26</v>
      </c>
      <c r="E9" s="19" t="s">
        <v>26</v>
      </c>
      <c r="F9" s="19" t="s">
        <v>27</v>
      </c>
      <c r="G9" s="20">
        <v>9.95</v>
      </c>
      <c r="H9" s="20">
        <f>0*3</f>
        <v>0</v>
      </c>
      <c r="I9" s="20">
        <f t="shared" si="0"/>
        <v>21</v>
      </c>
      <c r="J9" s="20">
        <f>5+5+4</f>
        <v>14</v>
      </c>
      <c r="K9" s="20">
        <f>2*3</f>
        <v>6</v>
      </c>
      <c r="L9" s="29">
        <f>SUM(H9:K9)/3</f>
        <v>13.666666666666666</v>
      </c>
      <c r="M9" s="30">
        <f t="shared" si="2"/>
        <v>42</v>
      </c>
      <c r="N9" s="30">
        <f t="shared" si="3"/>
        <v>20</v>
      </c>
      <c r="O9" s="30">
        <f t="shared" si="4"/>
        <v>20</v>
      </c>
      <c r="P9" s="31">
        <f>SUM(M9:O9)/2</f>
        <v>41</v>
      </c>
      <c r="Q9" s="29">
        <f t="shared" si="5"/>
        <v>64.61666666666667</v>
      </c>
    </row>
    <row r="10" spans="1:17" s="3" customFormat="1" ht="39.75" customHeight="1">
      <c r="A10" s="19" t="s">
        <v>30</v>
      </c>
      <c r="B10" s="19"/>
      <c r="C10" s="21" t="s">
        <v>31</v>
      </c>
      <c r="D10" s="22"/>
      <c r="E10" s="23"/>
      <c r="F10" s="24" t="s">
        <v>48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33"/>
    </row>
    <row r="11" spans="1:17" s="3" customFormat="1" ht="39.75" customHeight="1">
      <c r="A11" s="19"/>
      <c r="B11" s="19"/>
      <c r="C11" s="21" t="s">
        <v>33</v>
      </c>
      <c r="D11" s="22"/>
      <c r="E11" s="23"/>
      <c r="F11" s="24" t="s">
        <v>49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33"/>
    </row>
    <row r="12" spans="1:17" ht="39.75" customHeight="1">
      <c r="A12" s="19"/>
      <c r="B12" s="19"/>
      <c r="C12" s="21" t="s">
        <v>35</v>
      </c>
      <c r="D12" s="22"/>
      <c r="E12" s="23"/>
      <c r="F12" s="24" t="s">
        <v>50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33"/>
    </row>
  </sheetData>
  <sheetProtection/>
  <mergeCells count="23">
    <mergeCell ref="A1:Q1"/>
    <mergeCell ref="A2:Q2"/>
    <mergeCell ref="A3:Q3"/>
    <mergeCell ref="A4:Q4"/>
    <mergeCell ref="H5:K5"/>
    <mergeCell ref="M5:O5"/>
    <mergeCell ref="C10:E10"/>
    <mergeCell ref="F10:Q10"/>
    <mergeCell ref="C11:E11"/>
    <mergeCell ref="F11:Q11"/>
    <mergeCell ref="C12:E12"/>
    <mergeCell ref="F12:Q12"/>
    <mergeCell ref="A5:A6"/>
    <mergeCell ref="B5:B6"/>
    <mergeCell ref="C5:C6"/>
    <mergeCell ref="D5:D6"/>
    <mergeCell ref="E5:E6"/>
    <mergeCell ref="F5:F6"/>
    <mergeCell ref="G5:G6"/>
    <mergeCell ref="L5:L6"/>
    <mergeCell ref="P5:P6"/>
    <mergeCell ref="Q5:Q6"/>
    <mergeCell ref="A10:B12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2016-01-02T10:55:55Z</dcterms:created>
  <dcterms:modified xsi:type="dcterms:W3CDTF">2021-09-06T05:56:40Z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2CE6846FBEAE4B8E8A3CECE7DC286659</vt:lpwstr>
  </property>
</Properties>
</file>