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254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N9" i="1" l="1"/>
  <c r="N8" i="1"/>
  <c r="N7" i="1"/>
  <c r="N6" i="1"/>
  <c r="M7" i="1"/>
  <c r="L9" i="1"/>
  <c r="L8" i="1"/>
  <c r="L7" i="1"/>
  <c r="L6" i="1"/>
  <c r="K9" i="1"/>
  <c r="K8" i="1"/>
  <c r="K6" i="1"/>
  <c r="J7" i="1"/>
  <c r="J8" i="1"/>
  <c r="J9" i="1"/>
  <c r="J6" i="1"/>
  <c r="I8" i="1"/>
  <c r="I9" i="1"/>
  <c r="I7" i="1"/>
  <c r="I6" i="1"/>
  <c r="O7" i="1" l="1"/>
  <c r="P7" i="1" s="1"/>
  <c r="O9" i="1" l="1"/>
  <c r="P9" i="1" s="1"/>
  <c r="O6" i="1"/>
  <c r="P6" i="1" l="1"/>
  <c r="O8" i="1" l="1"/>
  <c r="Q8" i="1" s="1"/>
  <c r="P8" i="1" l="1"/>
  <c r="Q7" i="1"/>
  <c r="Q9" i="1"/>
  <c r="Q6" i="1"/>
</calcChain>
</file>

<file path=xl/sharedStrings.xml><?xml version="1.0" encoding="utf-8"?>
<sst xmlns="http://schemas.openxmlformats.org/spreadsheetml/2006/main" count="53" uniqueCount="29">
  <si>
    <t>评审情况表</t>
  </si>
  <si>
    <t>项目名称：</t>
  </si>
  <si>
    <t>评审过程</t>
  </si>
  <si>
    <t>序号</t>
  </si>
  <si>
    <t>供应商名称</t>
  </si>
  <si>
    <t>是否通过资格性审查</t>
  </si>
  <si>
    <t>未通过原因</t>
  </si>
  <si>
    <t>是否通过有效性、完整性和响应程度审查</t>
  </si>
  <si>
    <t>报价</t>
  </si>
  <si>
    <t>总得分</t>
  </si>
  <si>
    <t>评审结果</t>
  </si>
  <si>
    <t>是</t>
  </si>
  <si>
    <t>/</t>
  </si>
  <si>
    <t>排序</t>
    <phoneticPr fontId="6" type="noConversion"/>
  </si>
  <si>
    <t>平均分</t>
    <phoneticPr fontId="6" type="noConversion"/>
  </si>
  <si>
    <t>是否通过报价审查</t>
    <phoneticPr fontId="6" type="noConversion"/>
  </si>
  <si>
    <t>扶持不发达地区和少数民族地区</t>
    <phoneticPr fontId="6" type="noConversion"/>
  </si>
  <si>
    <t>项目编号：510101202100738</t>
    <phoneticPr fontId="6" type="noConversion"/>
  </si>
  <si>
    <t>评审时间：2021/07/13</t>
    <phoneticPr fontId="6" type="noConversion"/>
  </si>
  <si>
    <t>北京中百信信息技术股份有限公司</t>
  </si>
  <si>
    <t>监理大纲评分标准</t>
    <phoneticPr fontId="6" type="noConversion"/>
  </si>
  <si>
    <t>履约能力</t>
    <phoneticPr fontId="6" type="noConversion"/>
  </si>
  <si>
    <t>综合实力</t>
    <phoneticPr fontId="6" type="noConversion"/>
  </si>
  <si>
    <t>人员配置</t>
    <phoneticPr fontId="6" type="noConversion"/>
  </si>
  <si>
    <t>成都安美勤信息技术股份有限公司</t>
    <phoneticPr fontId="6" type="noConversion"/>
  </si>
  <si>
    <t>北方实验室（沈阳）股份有限公司</t>
    <phoneticPr fontId="6" type="noConversion"/>
  </si>
  <si>
    <t>新疆天衡信息系统咨询管理有限公司</t>
    <phoneticPr fontId="6" type="noConversion"/>
  </si>
  <si>
    <t>第一成交候选人：成都安美勤信息技术股份有限公司，     报价金额：1175000.00元；
第二成交候选人: 北方实验室（沈阳）股份有限公司，     报价金额：1195000.00元；                                                    
第三成交候选人：新疆天衡信息系统咨询管理有限公司，   报价金额：1190000.00元。</t>
    <phoneticPr fontId="6" type="noConversion"/>
  </si>
  <si>
    <t>成都市卫生健康委员会成都市医疗卫生保障信息平台监理服务采购项目</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</si>
</sst>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0_ "/>
  </numFmts>
  <fonts count="12" x14ac:knownFonts="1">
    <font>
      <sz val="12"/>
      <name val="宋体"/>
      <charset val="134"/>
    </font>
    <font>
      <b/>
      <sz val="12"/>
      <name val="楷体_GB2312"/>
      <family val="3"/>
      <charset val="134"/>
    </font>
    <font>
      <b/>
      <sz val="10"/>
      <name val="楷体_GB2312"/>
      <family val="3"/>
      <charset val="134"/>
    </font>
    <font>
      <sz val="10"/>
      <name val="楷体_GB2312"/>
      <family val="3"/>
      <charset val="134"/>
    </font>
    <font>
      <b/>
      <sz val="16"/>
      <name val="黑体"/>
      <family val="3"/>
      <charset val="134"/>
    </font>
    <font>
      <sz val="12"/>
      <name val="楷体_GB2312"/>
      <family val="3"/>
      <charset val="134"/>
    </font>
    <font>
      <sz val="9"/>
      <name val="宋体"/>
      <charset val="134"/>
    </font>
    <font>
      <sz val="12"/>
      <name val="宋体"/>
      <charset val="134"/>
    </font>
    <font>
      <sz val="9"/>
      <name val="宋体"/>
      <charset val="134"/>
    </font>
    <font>
      <sz val="12"/>
      <name val="宋体"/>
      <family val="3"/>
      <charset val="134"/>
    </font>
    <font>
      <sz val="12"/>
      <color rgb="FF000000"/>
      <name val="宋体"/>
      <family val="3"/>
      <charset val="134"/>
    </font>
    <font>
      <sz val="12"/>
      <color theme="1"/>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2">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horizontal="center" vertical="center"/>
    </xf>
    <xf numFmtId="176" fontId="3" fillId="0" borderId="0" xfId="0" applyNumberFormat="1" applyFont="1">
      <alignment vertical="center"/>
    </xf>
    <xf numFmtId="0" fontId="3" fillId="0" borderId="0" xfId="0" applyFont="1" applyFill="1">
      <alignment vertical="center"/>
    </xf>
    <xf numFmtId="0" fontId="0" fillId="0" borderId="1" xfId="0" applyFont="1" applyBorder="1" applyAlignment="1">
      <alignment horizontal="center" vertical="center"/>
    </xf>
    <xf numFmtId="0" fontId="0" fillId="0" borderId="2"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xf numFmtId="0" fontId="5" fillId="0" borderId="0" xfId="0" applyFont="1">
      <alignment vertical="center"/>
    </xf>
    <xf numFmtId="176" fontId="0" fillId="0" borderId="2" xfId="0" applyNumberFormat="1" applyFont="1" applyBorder="1" applyAlignment="1">
      <alignment horizontal="center" vertical="center"/>
    </xf>
    <xf numFmtId="176" fontId="0" fillId="0" borderId="2" xfId="0" applyNumberFormat="1" applyFont="1" applyBorder="1" applyAlignment="1">
      <alignment horizontal="center" vertical="center" wrapText="1"/>
    </xf>
    <xf numFmtId="0" fontId="0" fillId="0" borderId="2" xfId="0" applyFont="1" applyFill="1" applyBorder="1" applyAlignment="1">
      <alignment horizontal="center" vertical="center" wrapText="1"/>
    </xf>
    <xf numFmtId="0" fontId="3" fillId="0" borderId="0" xfId="0" applyFont="1" applyAlignment="1">
      <alignment vertical="center" wrapText="1"/>
    </xf>
    <xf numFmtId="177" fontId="0" fillId="0" borderId="1" xfId="0" applyNumberFormat="1" applyFont="1" applyBorder="1" applyAlignment="1">
      <alignment horizontal="center" vertical="center" wrapText="1"/>
    </xf>
    <xf numFmtId="176" fontId="0" fillId="0" borderId="1"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0" fontId="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176" fontId="9" fillId="0" borderId="2" xfId="0" applyNumberFormat="1" applyFont="1" applyBorder="1" applyAlignment="1">
      <alignment horizontal="center" vertical="center" wrapText="1"/>
    </xf>
    <xf numFmtId="0" fontId="0"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1" xfId="0" applyFont="1" applyBorder="1" applyAlignment="1">
      <alignment horizontal="center" vertical="center"/>
    </xf>
    <xf numFmtId="0" fontId="9" fillId="0" borderId="1" xfId="0" applyNumberFormat="1"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2" xfId="0" applyFont="1" applyBorder="1" applyAlignment="1">
      <alignment horizontal="center" vertical="center"/>
    </xf>
    <xf numFmtId="176" fontId="4" fillId="0" borderId="2" xfId="0" applyNumberFormat="1" applyFont="1" applyBorder="1" applyAlignment="1">
      <alignment horizontal="center" vertical="center"/>
    </xf>
    <xf numFmtId="0" fontId="4" fillId="0" borderId="2" xfId="0" applyFont="1" applyFill="1" applyBorder="1" applyAlignment="1">
      <alignment horizontal="center" vertical="center"/>
    </xf>
    <xf numFmtId="0" fontId="9" fillId="0" borderId="3" xfId="0" applyFont="1" applyBorder="1" applyAlignment="1">
      <alignment horizontal="center"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vertical="center"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176" fontId="0" fillId="0" borderId="1" xfId="0" applyNumberFormat="1"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J9"/>
  <sheetViews>
    <sheetView tabSelected="1" zoomScale="85" zoomScaleNormal="85" zoomScaleSheetLayoutView="100" workbookViewId="0">
      <selection activeCell="F5" sqref="F5"/>
    </sheetView>
  </sheetViews>
  <sheetFormatPr defaultColWidth="8.75" defaultRowHeight="39.950000000000003" customHeight="1" x14ac:dyDescent="0.15"/>
  <cols>
    <col min="1" max="1" width="10.625" style="3" customWidth="1"/>
    <col min="2" max="2" width="46.625" style="3" customWidth="1"/>
    <col min="3" max="5" width="12.625" style="3" customWidth="1"/>
    <col min="6" max="6" width="11.25" style="3" customWidth="1"/>
    <col min="7" max="7" width="12.625" style="3" customWidth="1"/>
    <col min="8" max="8" width="11.25" style="3" customWidth="1"/>
    <col min="9" max="13" width="9.625" style="4" customWidth="1"/>
    <col min="14" max="17" width="9.625" style="5" customWidth="1"/>
    <col min="18" max="18" width="81.5" style="6" customWidth="1"/>
    <col min="19" max="41" width="9" style="3" bestFit="1" customWidth="1"/>
    <col min="42" max="244" width="8.75" style="3"/>
  </cols>
  <sheetData>
    <row r="1" spans="1:244" ht="39.950000000000003" customHeight="1" x14ac:dyDescent="0.15">
      <c r="A1" s="28"/>
      <c r="B1" s="29"/>
      <c r="C1" s="29"/>
      <c r="D1" s="29"/>
      <c r="E1" s="29"/>
      <c r="F1" s="29"/>
      <c r="G1" s="29"/>
      <c r="H1" s="29"/>
      <c r="I1" s="29"/>
      <c r="J1" s="29"/>
      <c r="K1" s="29"/>
      <c r="L1" s="29"/>
      <c r="M1" s="29"/>
      <c r="N1" s="29"/>
      <c r="O1" s="29"/>
      <c r="P1" s="29"/>
      <c r="Q1" s="29"/>
      <c r="R1" s="29"/>
    </row>
    <row r="2" spans="1:244" s="1" customFormat="1" ht="39.950000000000003" customHeight="1" x14ac:dyDescent="0.15">
      <c r="A2" s="30" t="s">
        <v>0</v>
      </c>
      <c r="B2" s="30"/>
      <c r="C2" s="30"/>
      <c r="D2" s="30"/>
      <c r="E2" s="30"/>
      <c r="F2" s="30"/>
      <c r="G2" s="30"/>
      <c r="H2" s="30"/>
      <c r="I2" s="30"/>
      <c r="J2" s="30"/>
      <c r="K2" s="30"/>
      <c r="L2" s="30"/>
      <c r="M2" s="30"/>
      <c r="N2" s="31"/>
      <c r="O2" s="31"/>
      <c r="P2" s="31"/>
      <c r="Q2" s="31"/>
      <c r="R2" s="32"/>
    </row>
    <row r="3" spans="1:244" s="1" customFormat="1" ht="45" customHeight="1" x14ac:dyDescent="0.15">
      <c r="A3" s="7" t="s">
        <v>1</v>
      </c>
      <c r="B3" s="25" t="s">
        <v>28</v>
      </c>
      <c r="C3" s="33" t="s">
        <v>17</v>
      </c>
      <c r="D3" s="40"/>
      <c r="E3" s="40"/>
      <c r="F3" s="40"/>
      <c r="G3" s="40"/>
      <c r="H3" s="41"/>
      <c r="I3" s="34" t="s">
        <v>18</v>
      </c>
      <c r="J3" s="35"/>
      <c r="K3" s="35"/>
      <c r="L3" s="35"/>
      <c r="M3" s="35"/>
      <c r="N3" s="35"/>
      <c r="O3" s="35"/>
      <c r="P3" s="35"/>
      <c r="Q3" s="35"/>
      <c r="R3" s="36"/>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row>
    <row r="4" spans="1:244" s="1" customFormat="1" ht="39.950000000000003" customHeight="1" x14ac:dyDescent="0.15">
      <c r="A4" s="37" t="s">
        <v>2</v>
      </c>
      <c r="B4" s="37"/>
      <c r="C4" s="37"/>
      <c r="D4" s="37"/>
      <c r="E4" s="38"/>
      <c r="F4" s="38"/>
      <c r="G4" s="38"/>
      <c r="H4" s="38"/>
      <c r="I4" s="38"/>
      <c r="J4" s="38"/>
      <c r="K4" s="38"/>
      <c r="L4" s="38"/>
      <c r="M4" s="38"/>
      <c r="N4" s="39"/>
      <c r="O4" s="39"/>
      <c r="P4" s="39"/>
      <c r="Q4" s="39"/>
      <c r="R4" s="37"/>
    </row>
    <row r="5" spans="1:244" s="2" customFormat="1" ht="60" customHeight="1" x14ac:dyDescent="0.15">
      <c r="A5" s="8" t="s">
        <v>3</v>
      </c>
      <c r="B5" s="8" t="s">
        <v>4</v>
      </c>
      <c r="C5" s="8" t="s">
        <v>5</v>
      </c>
      <c r="D5" s="8" t="s">
        <v>6</v>
      </c>
      <c r="E5" s="8" t="s">
        <v>7</v>
      </c>
      <c r="F5" s="8" t="s">
        <v>6</v>
      </c>
      <c r="G5" s="8" t="s">
        <v>15</v>
      </c>
      <c r="H5" s="8" t="s">
        <v>6</v>
      </c>
      <c r="I5" s="19" t="s">
        <v>20</v>
      </c>
      <c r="J5" s="19" t="s">
        <v>21</v>
      </c>
      <c r="K5" s="19" t="s">
        <v>22</v>
      </c>
      <c r="L5" s="19" t="s">
        <v>23</v>
      </c>
      <c r="M5" s="20" t="s">
        <v>16</v>
      </c>
      <c r="N5" s="11" t="s">
        <v>8</v>
      </c>
      <c r="O5" s="12" t="s">
        <v>9</v>
      </c>
      <c r="P5" s="23" t="s">
        <v>14</v>
      </c>
      <c r="Q5" s="17" t="s">
        <v>13</v>
      </c>
      <c r="R5" s="13" t="s">
        <v>10</v>
      </c>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row>
    <row r="6" spans="1:244" ht="39.950000000000003" customHeight="1" x14ac:dyDescent="0.15">
      <c r="A6" s="7">
        <v>1</v>
      </c>
      <c r="B6" s="22" t="s">
        <v>24</v>
      </c>
      <c r="C6" s="7" t="s">
        <v>11</v>
      </c>
      <c r="D6" s="9" t="s">
        <v>12</v>
      </c>
      <c r="E6" s="7" t="s">
        <v>11</v>
      </c>
      <c r="F6" s="9" t="s">
        <v>12</v>
      </c>
      <c r="G6" s="24" t="s">
        <v>11</v>
      </c>
      <c r="H6" s="9" t="s">
        <v>12</v>
      </c>
      <c r="I6" s="21">
        <f>26+22+26</f>
        <v>74</v>
      </c>
      <c r="J6" s="21">
        <f>18+18+18</f>
        <v>54</v>
      </c>
      <c r="K6" s="9">
        <f>14+14+14</f>
        <v>42</v>
      </c>
      <c r="L6" s="21">
        <f>31+31+31</f>
        <v>93</v>
      </c>
      <c r="M6" s="21">
        <v>0</v>
      </c>
      <c r="N6" s="15">
        <f>10*3</f>
        <v>30</v>
      </c>
      <c r="O6" s="16">
        <f>SUM(I6:N6)</f>
        <v>293</v>
      </c>
      <c r="P6" s="16">
        <f t="shared" ref="P6" si="0">O6/3</f>
        <v>97.666666666666671</v>
      </c>
      <c r="Q6" s="9">
        <f>RANK(O6,$O$6:$O$9)</f>
        <v>1</v>
      </c>
      <c r="R6" s="27" t="s">
        <v>27</v>
      </c>
    </row>
    <row r="7" spans="1:244" ht="39.950000000000003" customHeight="1" x14ac:dyDescent="0.15">
      <c r="A7" s="7">
        <v>2</v>
      </c>
      <c r="B7" s="22" t="s">
        <v>26</v>
      </c>
      <c r="C7" s="18" t="s">
        <v>11</v>
      </c>
      <c r="D7" s="9" t="s">
        <v>12</v>
      </c>
      <c r="E7" s="18" t="s">
        <v>11</v>
      </c>
      <c r="F7" s="9" t="s">
        <v>12</v>
      </c>
      <c r="G7" s="24" t="s">
        <v>11</v>
      </c>
      <c r="H7" s="9" t="s">
        <v>12</v>
      </c>
      <c r="I7" s="21">
        <f>26+22+22</f>
        <v>70</v>
      </c>
      <c r="J7" s="21">
        <f t="shared" ref="J7:J9" si="1">18+18+18</f>
        <v>54</v>
      </c>
      <c r="K7" s="9">
        <v>0</v>
      </c>
      <c r="L7" s="21">
        <f>22+22+22</f>
        <v>66</v>
      </c>
      <c r="M7" s="21">
        <f>1+1+1</f>
        <v>3</v>
      </c>
      <c r="N7" s="15">
        <f>9.87*3</f>
        <v>29.61</v>
      </c>
      <c r="O7" s="16">
        <f>SUM(I7:N7)</f>
        <v>222.61</v>
      </c>
      <c r="P7" s="16">
        <f t="shared" ref="P7:P9" si="2">O7/3</f>
        <v>74.203333333333333</v>
      </c>
      <c r="Q7" s="9">
        <f t="shared" ref="Q7:Q9" si="3">RANK(O7,$O$6:$O$9)</f>
        <v>3</v>
      </c>
      <c r="R7" s="2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row>
    <row r="8" spans="1:244" ht="39.950000000000003" customHeight="1" x14ac:dyDescent="0.15">
      <c r="A8" s="26">
        <v>3</v>
      </c>
      <c r="B8" s="22" t="s">
        <v>25</v>
      </c>
      <c r="C8" s="26" t="s">
        <v>11</v>
      </c>
      <c r="D8" s="9" t="s">
        <v>12</v>
      </c>
      <c r="E8" s="26" t="s">
        <v>11</v>
      </c>
      <c r="F8" s="9" t="s">
        <v>12</v>
      </c>
      <c r="G8" s="26" t="s">
        <v>11</v>
      </c>
      <c r="H8" s="9" t="s">
        <v>12</v>
      </c>
      <c r="I8" s="21">
        <f>26+19+24</f>
        <v>69</v>
      </c>
      <c r="J8" s="21">
        <f t="shared" si="1"/>
        <v>54</v>
      </c>
      <c r="K8" s="9">
        <f>10+10+10</f>
        <v>30</v>
      </c>
      <c r="L8" s="21">
        <f>25+25+25</f>
        <v>75</v>
      </c>
      <c r="M8" s="21">
        <v>0</v>
      </c>
      <c r="N8" s="15">
        <f>9.83*3</f>
        <v>29.490000000000002</v>
      </c>
      <c r="O8" s="16">
        <f>SUM(I8:N8)</f>
        <v>257.49</v>
      </c>
      <c r="P8" s="16">
        <f t="shared" si="2"/>
        <v>85.83</v>
      </c>
      <c r="Q8" s="9">
        <f t="shared" si="3"/>
        <v>2</v>
      </c>
      <c r="R8" s="27"/>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row>
    <row r="9" spans="1:244" ht="39.950000000000003" customHeight="1" x14ac:dyDescent="0.15">
      <c r="A9" s="26">
        <v>4</v>
      </c>
      <c r="B9" s="22" t="s">
        <v>19</v>
      </c>
      <c r="C9" s="26" t="s">
        <v>11</v>
      </c>
      <c r="D9" s="9" t="s">
        <v>12</v>
      </c>
      <c r="E9" s="26" t="s">
        <v>11</v>
      </c>
      <c r="F9" s="9" t="s">
        <v>12</v>
      </c>
      <c r="G9" s="26" t="s">
        <v>11</v>
      </c>
      <c r="H9" s="9" t="s">
        <v>12</v>
      </c>
      <c r="I9" s="21">
        <f>26+19+26</f>
        <v>71</v>
      </c>
      <c r="J9" s="21">
        <f t="shared" si="1"/>
        <v>54</v>
      </c>
      <c r="K9" s="9">
        <f>1+1+1</f>
        <v>3</v>
      </c>
      <c r="L9" s="21">
        <f>19+19+19</f>
        <v>57</v>
      </c>
      <c r="M9" s="21">
        <v>0</v>
      </c>
      <c r="N9" s="15">
        <f>9.87*3</f>
        <v>29.61</v>
      </c>
      <c r="O9" s="16">
        <f>SUM(I9:N9)</f>
        <v>214.61</v>
      </c>
      <c r="P9" s="16">
        <f t="shared" si="2"/>
        <v>71.536666666666676</v>
      </c>
      <c r="Q9" s="9">
        <f t="shared" si="3"/>
        <v>4</v>
      </c>
      <c r="R9" s="27"/>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row>
  </sheetData>
  <mergeCells count="6">
    <mergeCell ref="R6:R9"/>
    <mergeCell ref="A1:R1"/>
    <mergeCell ref="A2:R2"/>
    <mergeCell ref="I3:R3"/>
    <mergeCell ref="A4:R4"/>
    <mergeCell ref="C3:H3"/>
  </mergeCells>
  <phoneticPr fontId="6" type="noConversion"/>
  <pageMargins left="0.75" right="0.75" top="1" bottom="1" header="0.51" footer="0.51"/>
  <pageSetup paperSize="9" orientation="portrait" r:id="rId1"/>
  <headerFooter scaleWithDoc="0" alignWithMargins="0"/>
  <ignoredErrors>
    <ignoredError sqref="N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SheetLayoutView="100" workbookViewId="0"/>
  </sheetViews>
  <sheetFormatPr defaultColWidth="9" defaultRowHeight="14.25" x14ac:dyDescent="0.15"/>
  <sheetData/>
  <phoneticPr fontId="8" type="noConversion"/>
  <pageMargins left="0.75" right="0.75" top="1" bottom="1" header="0.51" footer="0.51"/>
  <pageSetup paperSize="9" orientation="portrait" horizontalDpi="0" verticalDpi="0"/>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SheetLayoutView="100" workbookViewId="0"/>
  </sheetViews>
  <sheetFormatPr defaultColWidth="9" defaultRowHeight="14.25" x14ac:dyDescent="0.15"/>
  <sheetData/>
  <phoneticPr fontId="8" type="noConversion"/>
  <pageMargins left="0.75" right="0.75" top="1" bottom="1" header="0.51" footer="0.51"/>
  <pageSetup paperSize="9" orientation="portrait" horizontalDpi="0" verticalDpi="0"/>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Administrator</cp:lastModifiedBy>
  <cp:revision>1</cp:revision>
  <dcterms:created xsi:type="dcterms:W3CDTF">2016-01-02T10:55:55Z</dcterms:created>
  <dcterms:modified xsi:type="dcterms:W3CDTF">2021-07-14T02:44:11Z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