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<sst xmlns="http://schemas.openxmlformats.org/spreadsheetml/2006/main" count="334" uniqueCount="60">
  <si>
    <t>评审情况表</t>
  </si>
  <si>
    <t>项目名称：</t>
  </si>
  <si>
    <t>成都市生态环境局2021中国环博会成都展会采购项目</t>
  </si>
  <si>
    <t>项目编号：510101202100578</t>
  </si>
  <si>
    <t>评审时间：2021/06/17</t>
  </si>
  <si>
    <t>评审过程</t>
  </si>
  <si>
    <t>第一包</t>
  </si>
  <si>
    <t>序号</t>
  </si>
  <si>
    <t>供应商名称</t>
  </si>
  <si>
    <t>是否通过资格性审查</t>
  </si>
  <si>
    <t>未通过原因</t>
  </si>
  <si>
    <t>是否通过有效性、完整性和响应程度审查</t>
  </si>
  <si>
    <t>是否通过报价审查</t>
  </si>
  <si>
    <t>技术、服务要求</t>
  </si>
  <si>
    <t>实施方案</t>
  </si>
  <si>
    <t>履约能力</t>
  </si>
  <si>
    <t>后续服务</t>
  </si>
  <si>
    <t>扶持不发达地区和少数民族地区</t>
  </si>
  <si>
    <t>报价</t>
  </si>
  <si>
    <t>总得分</t>
  </si>
  <si>
    <t>平均分</t>
  </si>
  <si>
    <t>排序</t>
  </si>
  <si>
    <t>评审结果</t>
  </si>
  <si>
    <t>中贸慕尼黑展览（上海）有限公司</t>
  </si>
  <si>
    <t>是</t>
  </si>
  <si>
    <t>/</t>
  </si>
  <si>
    <t>第一成交候选人：中贸慕尼黑展览（上海）有限公司，             报价金额：199500.00元；
第二成交候选人: 上海环展展览有限公司，                       报价金额：199800.00元；                                                    
第三成交候选人：上海城广展览服务有限公司，                   报价金额：199900.00元。</t>
  </si>
  <si>
    <t>上海环展展览有限公司</t>
  </si>
  <si>
    <t>上海城广展览服务有限公司</t>
  </si>
  <si>
    <t>第二包</t>
  </si>
  <si>
    <t>全联环境服务业商会</t>
  </si>
  <si>
    <t>第一成交候选人：全联环境服务业商会，                         报价金额：495290.00元；
第二成交候选人: 四川创之翼舞台设备有限公司，                 报价金额：498645.00元；                                                    
第三成交候选人：成都世纪天成演艺设备租赁有限公司，           报价金额：499048.00元。</t>
  </si>
  <si>
    <t>成都世纪天成演艺设备租赁有限公司</t>
  </si>
  <si>
    <t>四川创之翼舞台设备有限公司</t>
  </si>
  <si>
    <t>第三包</t>
  </si>
  <si>
    <t>成都环境与健康研究促进会</t>
  </si>
  <si>
    <t>第一成交候选人：成都环境与健康研究促进会，                   报价金额：199200.00元；
第二成交候选人: 成都市环协共治生态环境咨询服务有限责任公司， 报价金额：199500.00元；                                                    
第三成交候选人：成都环保志愿服务联合会，                     报价金额：199800.00元。</t>
  </si>
  <si>
    <t>成都环保志愿服务联合会</t>
  </si>
  <si>
    <t>成都市环协共治生态环境咨询服务有限责任公司</t>
  </si>
  <si>
    <t>第四包</t>
  </si>
  <si>
    <t>成都市环境科学学会</t>
  </si>
  <si>
    <t>第一成交候选人：成都市环境科学学会，                         报价金额：199100.00元；
第二成交候选人: 成都市楠竹缘商务信息咨询有限公司，           报价金额：199500.00元；                                                    
第三成交候选人：成都市乐由新声文化传播有限公司，             报价金额：199600.00元。</t>
  </si>
  <si>
    <t>成都市乐由新声文化传播有限公司</t>
  </si>
  <si>
    <t>成都市楠竹缘商务信息咨询有限公司</t>
  </si>
  <si>
    <t>第五包</t>
  </si>
  <si>
    <t>技术服务要求</t>
  </si>
  <si>
    <t>成都万象蓉和餐饮有限公司</t>
  </si>
  <si>
    <t>第一成交候选人：成都天投物业管理有限公司，                   报价金额：148500.00元；
第二成交候选人: 成都万象蓉和餐饮有限公司，                   报价金额：149800.00元；                                                    
第三成交候选人：成都大蓉和拉德方斯餐饮管理有限公司，         报价金额：149100.00元。</t>
  </si>
  <si>
    <t>成都大蓉和拉德方斯餐饮管理有限公司</t>
  </si>
  <si>
    <t>成都天投物业管理有限公司</t>
  </si>
  <si>
    <t>第六包</t>
  </si>
  <si>
    <t>成都神州梦会议服务有限公司</t>
  </si>
  <si>
    <t>第一成交候选人：成都神州梦会议服务有限公司，                 报价金额：347500.00元；
第二成交候选人: 成都市扬成会议服务有限公司，                 报价金额：349000.00元；                                                    
第三成交候选人：组织家文化传播成都有限公司，                 报价金额：348000.00元。</t>
  </si>
  <si>
    <t>组织家文化传播成都有限公司</t>
  </si>
  <si>
    <t>成都市扬成会议服务有限公司</t>
  </si>
  <si>
    <t>第七包</t>
  </si>
  <si>
    <t>第一成交候选人：中贸慕尼黑展览（上海）有限公司，             报价金额：799500.00元；
第二成交候选人: 上海环展展览有限公司，                       报价金额：799800.00元；                                                    
第三成交候选人：成都博展致诚会展服务有限公司，               报价金额：799900.00元。</t>
  </si>
  <si>
    <t>成都博展致诚会展服务有限公司</t>
  </si>
  <si>
    <t>第八包</t>
  </si>
  <si>
    <t>第一成交候选人：中贸慕尼黑展览（上海）有限公司，             报价金额：249600.00元；
第二成交候选人: 上海城广展览服务有限公司，                   报价金额：249800.00元；                                                    
第三成交候选人：成都博展致诚会展服务有限公司，               报价金额：249880.00元。</t>
  </si>
</sst>
</file>

<file path=xl/styles.xml><?xml version="1.0" encoding="utf-8"?>
<styleSheet xmlns="http://schemas.openxmlformats.org/spreadsheetml/2006/main">
  <numFmts count="6"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7" formatCode="0.00_);[Red]\(0.00\)"/>
  </numFmts>
  <fonts count="29">
    <font>
      <sz val="12"/>
      <name val="宋体"/>
      <charset val="134"/>
    </font>
    <font>
      <b/>
      <sz val="12"/>
      <name val="楷体_GB2312"/>
      <charset val="134"/>
    </font>
    <font>
      <b/>
      <sz val="10"/>
      <name val="楷体_GB2312"/>
      <charset val="134"/>
    </font>
    <font>
      <sz val="10"/>
      <name val="楷体_GB2312"/>
      <charset val="134"/>
    </font>
    <font>
      <b/>
      <sz val="16"/>
      <name val="黑体"/>
      <charset val="134"/>
    </font>
    <font>
      <sz val="12"/>
      <name val="宋体"/>
      <charset val="134"/>
    </font>
    <font>
      <sz val="12"/>
      <color rgb="FF606266"/>
      <name val="宋体"/>
      <charset val="134"/>
    </font>
    <font>
      <sz val="12"/>
      <color rgb="FF000000"/>
      <name val="宋体"/>
      <charset val="134"/>
    </font>
    <font>
      <sz val="12"/>
      <name val="楷体_GB2312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rgb="FFF5F7FA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19" borderId="8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26" borderId="9" applyNumberFormat="0" applyFont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6" fillId="31" borderId="13" applyNumberFormat="0" applyAlignment="0" applyProtection="0">
      <alignment vertical="center"/>
    </xf>
    <xf numFmtId="0" fontId="28" fillId="31" borderId="8" applyNumberFormat="0" applyAlignment="0" applyProtection="0">
      <alignment vertical="center"/>
    </xf>
    <xf numFmtId="0" fontId="13" fillId="17" borderId="7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177" fontId="3" fillId="0" borderId="0" xfId="0" applyNumberFormat="1" applyFont="1">
      <alignment vertical="center"/>
    </xf>
    <xf numFmtId="0" fontId="3" fillId="0" borderId="0" xfId="0" applyFont="1" applyFill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NumberFormat="1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0" fillId="0" borderId="4" xfId="0" applyNumberFormat="1" applyFont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177" fontId="4" fillId="0" borderId="3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177" fontId="0" fillId="0" borderId="4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77" fontId="0" fillId="0" borderId="3" xfId="0" applyNumberFormat="1" applyFont="1" applyBorder="1" applyAlignment="1">
      <alignment horizontal="center" vertical="center"/>
    </xf>
    <xf numFmtId="177" fontId="0" fillId="0" borderId="3" xfId="0" applyNumberFormat="1" applyFont="1" applyBorder="1" applyAlignment="1">
      <alignment horizontal="center" vertical="center" wrapText="1"/>
    </xf>
    <xf numFmtId="177" fontId="5" fillId="0" borderId="3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176" fontId="0" fillId="0" borderId="4" xfId="0" applyNumberFormat="1" applyFont="1" applyBorder="1" applyAlignment="1">
      <alignment horizontal="center" vertical="center" wrapText="1"/>
    </xf>
    <xf numFmtId="177" fontId="0" fillId="0" borderId="4" xfId="0" applyNumberFormat="1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0" fillId="0" borderId="5" xfId="0" applyFont="1" applyBorder="1" applyAlignment="1">
      <alignment vertical="center" wrapText="1"/>
    </xf>
    <xf numFmtId="0" fontId="8" fillId="0" borderId="0" xfId="0" applyFont="1">
      <alignment vertical="center"/>
    </xf>
    <xf numFmtId="0" fontId="0" fillId="0" borderId="5" xfId="0" applyFont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5" fillId="0" borderId="4" xfId="0" applyNumberFormat="1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J44"/>
  <sheetViews>
    <sheetView tabSelected="1" zoomScale="85" zoomScaleNormal="85" topLeftCell="A16" workbookViewId="0">
      <selection activeCell="R45" sqref="R45"/>
    </sheetView>
  </sheetViews>
  <sheetFormatPr defaultColWidth="8.75" defaultRowHeight="39.95" customHeight="1"/>
  <cols>
    <col min="1" max="1" width="10.625" style="3" customWidth="1"/>
    <col min="2" max="2" width="35.4416666666667" style="3" customWidth="1"/>
    <col min="3" max="3" width="7.625" style="3" customWidth="1"/>
    <col min="4" max="4" width="6.625" style="3" customWidth="1"/>
    <col min="5" max="5" width="12.625" style="3" customWidth="1"/>
    <col min="6" max="6" width="6.625" style="3" customWidth="1"/>
    <col min="7" max="7" width="7.625" style="3" customWidth="1"/>
    <col min="8" max="8" width="6.625" style="3" customWidth="1"/>
    <col min="9" max="12" width="8.125" style="4" customWidth="1"/>
    <col min="13" max="13" width="9.55" style="4" customWidth="1"/>
    <col min="14" max="17" width="9.625" style="5" customWidth="1"/>
    <col min="18" max="18" width="87.9416666666667" style="6" customWidth="1"/>
    <col min="19" max="41" width="9" style="3" customWidth="1"/>
    <col min="42" max="244" width="8.75" style="3"/>
  </cols>
  <sheetData>
    <row r="1" ht="30" customHeight="1" spans="1:18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</row>
    <row r="2" s="1" customFormat="1" ht="30" customHeight="1" spans="1:18">
      <c r="A2" s="9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24"/>
      <c r="O2" s="24"/>
      <c r="P2" s="24"/>
      <c r="Q2" s="24"/>
      <c r="R2" s="36"/>
    </row>
    <row r="3" s="1" customFormat="1" ht="30" customHeight="1" spans="1:244">
      <c r="A3" s="10" t="s">
        <v>1</v>
      </c>
      <c r="B3" s="11" t="s">
        <v>2</v>
      </c>
      <c r="C3" s="12" t="s">
        <v>3</v>
      </c>
      <c r="D3" s="12"/>
      <c r="E3" s="12"/>
      <c r="F3" s="12"/>
      <c r="G3" s="12"/>
      <c r="H3" s="12"/>
      <c r="I3" s="25" t="s">
        <v>4</v>
      </c>
      <c r="J3" s="26"/>
      <c r="K3" s="26"/>
      <c r="L3" s="26"/>
      <c r="M3" s="26"/>
      <c r="N3" s="26"/>
      <c r="O3" s="26"/>
      <c r="P3" s="26"/>
      <c r="Q3" s="26"/>
      <c r="R3" s="37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  <c r="CA3" s="38"/>
      <c r="CB3" s="38"/>
      <c r="CC3" s="38"/>
      <c r="CD3" s="38"/>
      <c r="CE3" s="38"/>
      <c r="CF3" s="38"/>
      <c r="CG3" s="38"/>
      <c r="CH3" s="38"/>
      <c r="CI3" s="38"/>
      <c r="CJ3" s="38"/>
      <c r="CK3" s="38"/>
      <c r="CL3" s="38"/>
      <c r="CM3" s="38"/>
      <c r="CN3" s="38"/>
      <c r="CO3" s="38"/>
      <c r="CP3" s="38"/>
      <c r="CQ3" s="38"/>
      <c r="CR3" s="38"/>
      <c r="CS3" s="38"/>
      <c r="CT3" s="38"/>
      <c r="CU3" s="38"/>
      <c r="CV3" s="38"/>
      <c r="CW3" s="38"/>
      <c r="CX3" s="38"/>
      <c r="CY3" s="38"/>
      <c r="CZ3" s="38"/>
      <c r="DA3" s="38"/>
      <c r="DB3" s="38"/>
      <c r="DC3" s="38"/>
      <c r="DD3" s="38"/>
      <c r="DE3" s="38"/>
      <c r="DF3" s="38"/>
      <c r="DG3" s="38"/>
      <c r="DH3" s="38"/>
      <c r="DI3" s="38"/>
      <c r="DJ3" s="38"/>
      <c r="DK3" s="38"/>
      <c r="DL3" s="38"/>
      <c r="DM3" s="38"/>
      <c r="DN3" s="38"/>
      <c r="DO3" s="38"/>
      <c r="DP3" s="38"/>
      <c r="DQ3" s="38"/>
      <c r="DR3" s="38"/>
      <c r="DS3" s="38"/>
      <c r="DT3" s="38"/>
      <c r="DU3" s="38"/>
      <c r="DV3" s="38"/>
      <c r="DW3" s="38"/>
      <c r="DX3" s="38"/>
      <c r="DY3" s="38"/>
      <c r="DZ3" s="38"/>
      <c r="EA3" s="38"/>
      <c r="EB3" s="38"/>
      <c r="EC3" s="38"/>
      <c r="ED3" s="38"/>
      <c r="EE3" s="38"/>
      <c r="EF3" s="38"/>
      <c r="EG3" s="38"/>
      <c r="EH3" s="38"/>
      <c r="EI3" s="38"/>
      <c r="EJ3" s="38"/>
      <c r="EK3" s="38"/>
      <c r="EL3" s="38"/>
      <c r="EM3" s="38"/>
      <c r="EN3" s="38"/>
      <c r="EO3" s="38"/>
      <c r="EP3" s="38"/>
      <c r="EQ3" s="38"/>
      <c r="ER3" s="38"/>
      <c r="ES3" s="38"/>
      <c r="ET3" s="38"/>
      <c r="EU3" s="38"/>
      <c r="EV3" s="38"/>
      <c r="EW3" s="38"/>
      <c r="EX3" s="38"/>
      <c r="EY3" s="38"/>
      <c r="EZ3" s="38"/>
      <c r="FA3" s="38"/>
      <c r="FB3" s="38"/>
      <c r="FC3" s="38"/>
      <c r="FD3" s="38"/>
      <c r="FE3" s="38"/>
      <c r="FF3" s="38"/>
      <c r="FG3" s="38"/>
      <c r="FH3" s="38"/>
      <c r="FI3" s="38"/>
      <c r="FJ3" s="38"/>
      <c r="FK3" s="38"/>
      <c r="FL3" s="38"/>
      <c r="FM3" s="38"/>
      <c r="FN3" s="38"/>
      <c r="FO3" s="38"/>
      <c r="FP3" s="38"/>
      <c r="FQ3" s="38"/>
      <c r="FR3" s="38"/>
      <c r="FS3" s="38"/>
      <c r="FT3" s="38"/>
      <c r="FU3" s="38"/>
      <c r="FV3" s="38"/>
      <c r="FW3" s="38"/>
      <c r="FX3" s="38"/>
      <c r="FY3" s="38"/>
      <c r="FZ3" s="38"/>
      <c r="GA3" s="38"/>
      <c r="GB3" s="38"/>
      <c r="GC3" s="38"/>
      <c r="GD3" s="38"/>
      <c r="GE3" s="38"/>
      <c r="GF3" s="38"/>
      <c r="GG3" s="38"/>
      <c r="GH3" s="38"/>
      <c r="GI3" s="38"/>
      <c r="GJ3" s="38"/>
      <c r="GK3" s="38"/>
      <c r="GL3" s="38"/>
      <c r="GM3" s="38"/>
      <c r="GN3" s="38"/>
      <c r="GO3" s="38"/>
      <c r="GP3" s="38"/>
      <c r="GQ3" s="38"/>
      <c r="GR3" s="38"/>
      <c r="GS3" s="38"/>
      <c r="GT3" s="38"/>
      <c r="GU3" s="38"/>
      <c r="GV3" s="38"/>
      <c r="GW3" s="38"/>
      <c r="GX3" s="38"/>
      <c r="GY3" s="38"/>
      <c r="GZ3" s="38"/>
      <c r="HA3" s="38"/>
      <c r="HB3" s="38"/>
      <c r="HC3" s="38"/>
      <c r="HD3" s="38"/>
      <c r="HE3" s="38"/>
      <c r="HF3" s="38"/>
      <c r="HG3" s="38"/>
      <c r="HH3" s="38"/>
      <c r="HI3" s="38"/>
      <c r="HJ3" s="38"/>
      <c r="HK3" s="38"/>
      <c r="HL3" s="38"/>
      <c r="HM3" s="38"/>
      <c r="HN3" s="38"/>
      <c r="HO3" s="38"/>
      <c r="HP3" s="38"/>
      <c r="HQ3" s="38"/>
      <c r="HR3" s="38"/>
      <c r="HS3" s="38"/>
      <c r="HT3" s="38"/>
      <c r="HU3" s="38"/>
      <c r="HV3" s="38"/>
      <c r="HW3" s="38"/>
      <c r="HX3" s="38"/>
      <c r="HY3" s="38"/>
      <c r="HZ3" s="38"/>
      <c r="IA3" s="38"/>
      <c r="IB3" s="38"/>
      <c r="IC3" s="38"/>
      <c r="ID3" s="38"/>
      <c r="IE3" s="38"/>
      <c r="IF3" s="38"/>
      <c r="IG3" s="38"/>
      <c r="IH3" s="38"/>
      <c r="II3" s="38"/>
      <c r="IJ3" s="38"/>
    </row>
    <row r="4" s="1" customFormat="1" ht="20" customHeight="1" spans="1:18">
      <c r="A4" s="10" t="s">
        <v>5</v>
      </c>
      <c r="B4" s="10"/>
      <c r="C4" s="10"/>
      <c r="D4" s="10"/>
      <c r="E4" s="13"/>
      <c r="F4" s="13"/>
      <c r="G4" s="10"/>
      <c r="H4" s="10"/>
      <c r="I4" s="13"/>
      <c r="J4" s="13"/>
      <c r="K4" s="13"/>
      <c r="L4" s="13"/>
      <c r="M4" s="13"/>
      <c r="N4" s="27"/>
      <c r="O4" s="27"/>
      <c r="P4" s="27"/>
      <c r="Q4" s="27"/>
      <c r="R4" s="10"/>
    </row>
    <row r="5" s="1" customFormat="1" ht="20" customHeight="1" spans="1:18">
      <c r="A5" s="14" t="s">
        <v>6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39"/>
    </row>
    <row r="6" s="2" customFormat="1" ht="60" customHeight="1" spans="1:244">
      <c r="A6" s="16" t="s">
        <v>7</v>
      </c>
      <c r="B6" s="16" t="s">
        <v>8</v>
      </c>
      <c r="C6" s="16" t="s">
        <v>9</v>
      </c>
      <c r="D6" s="16" t="s">
        <v>10</v>
      </c>
      <c r="E6" s="16" t="s">
        <v>11</v>
      </c>
      <c r="F6" s="16" t="s">
        <v>10</v>
      </c>
      <c r="G6" s="16" t="s">
        <v>12</v>
      </c>
      <c r="H6" s="16" t="s">
        <v>10</v>
      </c>
      <c r="I6" s="28" t="s">
        <v>13</v>
      </c>
      <c r="J6" s="28" t="s">
        <v>14</v>
      </c>
      <c r="K6" s="28" t="s">
        <v>15</v>
      </c>
      <c r="L6" s="28" t="s">
        <v>16</v>
      </c>
      <c r="M6" s="29" t="s">
        <v>17</v>
      </c>
      <c r="N6" s="30" t="s">
        <v>18</v>
      </c>
      <c r="O6" s="31" t="s">
        <v>19</v>
      </c>
      <c r="P6" s="32" t="s">
        <v>20</v>
      </c>
      <c r="Q6" s="31" t="s">
        <v>21</v>
      </c>
      <c r="R6" s="40" t="s">
        <v>22</v>
      </c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  <c r="BG6" s="41"/>
      <c r="BH6" s="41"/>
      <c r="BI6" s="41"/>
      <c r="BJ6" s="41"/>
      <c r="BK6" s="41"/>
      <c r="BL6" s="41"/>
      <c r="BM6" s="41"/>
      <c r="BN6" s="41"/>
      <c r="BO6" s="41"/>
      <c r="BP6" s="41"/>
      <c r="BQ6" s="41"/>
      <c r="BR6" s="41"/>
      <c r="BS6" s="41"/>
      <c r="BT6" s="41"/>
      <c r="BU6" s="41"/>
      <c r="BV6" s="41"/>
      <c r="BW6" s="41"/>
      <c r="BX6" s="41"/>
      <c r="BY6" s="41"/>
      <c r="BZ6" s="41"/>
      <c r="CA6" s="41"/>
      <c r="CB6" s="41"/>
      <c r="CC6" s="41"/>
      <c r="CD6" s="41"/>
      <c r="CE6" s="41"/>
      <c r="CF6" s="41"/>
      <c r="CG6" s="41"/>
      <c r="CH6" s="41"/>
      <c r="CI6" s="41"/>
      <c r="CJ6" s="41"/>
      <c r="CK6" s="41"/>
      <c r="CL6" s="41"/>
      <c r="CM6" s="41"/>
      <c r="CN6" s="41"/>
      <c r="CO6" s="41"/>
      <c r="CP6" s="41"/>
      <c r="CQ6" s="41"/>
      <c r="CR6" s="41"/>
      <c r="CS6" s="41"/>
      <c r="CT6" s="41"/>
      <c r="CU6" s="41"/>
      <c r="CV6" s="41"/>
      <c r="CW6" s="41"/>
      <c r="CX6" s="41"/>
      <c r="CY6" s="41"/>
      <c r="CZ6" s="41"/>
      <c r="DA6" s="41"/>
      <c r="DB6" s="41"/>
      <c r="DC6" s="41"/>
      <c r="DD6" s="41"/>
      <c r="DE6" s="41"/>
      <c r="DF6" s="41"/>
      <c r="DG6" s="41"/>
      <c r="DH6" s="41"/>
      <c r="DI6" s="41"/>
      <c r="DJ6" s="41"/>
      <c r="DK6" s="41"/>
      <c r="DL6" s="41"/>
      <c r="DM6" s="41"/>
      <c r="DN6" s="41"/>
      <c r="DO6" s="41"/>
      <c r="DP6" s="41"/>
      <c r="DQ6" s="41"/>
      <c r="DR6" s="41"/>
      <c r="DS6" s="41"/>
      <c r="DT6" s="41"/>
      <c r="DU6" s="41"/>
      <c r="DV6" s="41"/>
      <c r="DW6" s="41"/>
      <c r="DX6" s="41"/>
      <c r="DY6" s="41"/>
      <c r="DZ6" s="41"/>
      <c r="EA6" s="41"/>
      <c r="EB6" s="41"/>
      <c r="EC6" s="41"/>
      <c r="ED6" s="41"/>
      <c r="EE6" s="41"/>
      <c r="EF6" s="41"/>
      <c r="EG6" s="41"/>
      <c r="EH6" s="41"/>
      <c r="EI6" s="41"/>
      <c r="EJ6" s="41"/>
      <c r="EK6" s="41"/>
      <c r="EL6" s="41"/>
      <c r="EM6" s="41"/>
      <c r="EN6" s="41"/>
      <c r="EO6" s="41"/>
      <c r="EP6" s="41"/>
      <c r="EQ6" s="41"/>
      <c r="ER6" s="41"/>
      <c r="ES6" s="41"/>
      <c r="ET6" s="41"/>
      <c r="EU6" s="41"/>
      <c r="EV6" s="41"/>
      <c r="EW6" s="41"/>
      <c r="EX6" s="41"/>
      <c r="EY6" s="41"/>
      <c r="EZ6" s="41"/>
      <c r="FA6" s="41"/>
      <c r="FB6" s="41"/>
      <c r="FC6" s="41"/>
      <c r="FD6" s="41"/>
      <c r="FE6" s="41"/>
      <c r="FF6" s="41"/>
      <c r="FG6" s="41"/>
      <c r="FH6" s="41"/>
      <c r="FI6" s="41"/>
      <c r="FJ6" s="41"/>
      <c r="FK6" s="41"/>
      <c r="FL6" s="41"/>
      <c r="FM6" s="41"/>
      <c r="FN6" s="41"/>
      <c r="FO6" s="41"/>
      <c r="FP6" s="41"/>
      <c r="FQ6" s="41"/>
      <c r="FR6" s="41"/>
      <c r="FS6" s="41"/>
      <c r="FT6" s="41"/>
      <c r="FU6" s="41"/>
      <c r="FV6" s="41"/>
      <c r="FW6" s="41"/>
      <c r="FX6" s="41"/>
      <c r="FY6" s="41"/>
      <c r="FZ6" s="41"/>
      <c r="GA6" s="41"/>
      <c r="GB6" s="41"/>
      <c r="GC6" s="41"/>
      <c r="GD6" s="41"/>
      <c r="GE6" s="41"/>
      <c r="GF6" s="41"/>
      <c r="GG6" s="41"/>
      <c r="GH6" s="41"/>
      <c r="GI6" s="41"/>
      <c r="GJ6" s="41"/>
      <c r="GK6" s="41"/>
      <c r="GL6" s="41"/>
      <c r="GM6" s="41"/>
      <c r="GN6" s="41"/>
      <c r="GO6" s="41"/>
      <c r="GP6" s="41"/>
      <c r="GQ6" s="41"/>
      <c r="GR6" s="41"/>
      <c r="GS6" s="41"/>
      <c r="GT6" s="41"/>
      <c r="GU6" s="41"/>
      <c r="GV6" s="41"/>
      <c r="GW6" s="41"/>
      <c r="GX6" s="41"/>
      <c r="GY6" s="41"/>
      <c r="GZ6" s="41"/>
      <c r="HA6" s="41"/>
      <c r="HB6" s="41"/>
      <c r="HC6" s="41"/>
      <c r="HD6" s="41"/>
      <c r="HE6" s="41"/>
      <c r="HF6" s="41"/>
      <c r="HG6" s="41"/>
      <c r="HH6" s="41"/>
      <c r="HI6" s="41"/>
      <c r="HJ6" s="41"/>
      <c r="HK6" s="41"/>
      <c r="HL6" s="41"/>
      <c r="HM6" s="41"/>
      <c r="HN6" s="41"/>
      <c r="HO6" s="41"/>
      <c r="HP6" s="41"/>
      <c r="HQ6" s="41"/>
      <c r="HR6" s="41"/>
      <c r="HS6" s="41"/>
      <c r="HT6" s="41"/>
      <c r="HU6" s="41"/>
      <c r="HV6" s="41"/>
      <c r="HW6" s="41"/>
      <c r="HX6" s="41"/>
      <c r="HY6" s="41"/>
      <c r="HZ6" s="41"/>
      <c r="IA6" s="41"/>
      <c r="IB6" s="41"/>
      <c r="IC6" s="41"/>
      <c r="ID6" s="41"/>
      <c r="IE6" s="41"/>
      <c r="IF6" s="41"/>
      <c r="IG6" s="41"/>
      <c r="IH6" s="41"/>
      <c r="II6" s="41"/>
      <c r="IJ6" s="41"/>
    </row>
    <row r="7" ht="20" customHeight="1" spans="1:18">
      <c r="A7" s="10">
        <v>1</v>
      </c>
      <c r="B7" s="17" t="s">
        <v>23</v>
      </c>
      <c r="C7" s="10" t="s">
        <v>24</v>
      </c>
      <c r="D7" s="18" t="s">
        <v>25</v>
      </c>
      <c r="E7" s="10" t="s">
        <v>24</v>
      </c>
      <c r="F7" s="18" t="s">
        <v>25</v>
      </c>
      <c r="G7" s="10" t="s">
        <v>24</v>
      </c>
      <c r="H7" s="18" t="s">
        <v>25</v>
      </c>
      <c r="I7" s="33">
        <f>20+20+20</f>
        <v>60</v>
      </c>
      <c r="J7" s="33">
        <f>16+30+28</f>
        <v>74</v>
      </c>
      <c r="K7" s="18">
        <f>5+5+5</f>
        <v>15</v>
      </c>
      <c r="L7" s="33">
        <f>6+9+6</f>
        <v>21</v>
      </c>
      <c r="M7" s="18">
        <v>0</v>
      </c>
      <c r="N7" s="34">
        <f>20*3</f>
        <v>60</v>
      </c>
      <c r="O7" s="35">
        <f>SUM(I7:N7)</f>
        <v>230</v>
      </c>
      <c r="P7" s="35">
        <f t="shared" ref="P7:P9" si="0">O7/3</f>
        <v>76.6666666666667</v>
      </c>
      <c r="Q7" s="18">
        <f>RANK(O7,$O$7:$O$9)</f>
        <v>1</v>
      </c>
      <c r="R7" s="42" t="s">
        <v>26</v>
      </c>
    </row>
    <row r="8" ht="20" customHeight="1" spans="1:244">
      <c r="A8" s="10">
        <v>2</v>
      </c>
      <c r="B8" s="19" t="s">
        <v>27</v>
      </c>
      <c r="C8" s="10" t="s">
        <v>24</v>
      </c>
      <c r="D8" s="18" t="s">
        <v>25</v>
      </c>
      <c r="E8" s="10" t="s">
        <v>24</v>
      </c>
      <c r="F8" s="18" t="s">
        <v>25</v>
      </c>
      <c r="G8" s="10" t="s">
        <v>24</v>
      </c>
      <c r="H8" s="18" t="s">
        <v>25</v>
      </c>
      <c r="I8" s="33">
        <f>20+20+20</f>
        <v>60</v>
      </c>
      <c r="J8" s="33">
        <f>18+26+28</f>
        <v>72</v>
      </c>
      <c r="K8" s="18">
        <v>0</v>
      </c>
      <c r="L8" s="33">
        <f t="shared" ref="L8:L14" si="1">6+6+6</f>
        <v>18</v>
      </c>
      <c r="M8" s="18">
        <v>0</v>
      </c>
      <c r="N8" s="34">
        <f>19.97*3</f>
        <v>59.91</v>
      </c>
      <c r="O8" s="35">
        <f>SUM(I8:N8)</f>
        <v>209.91</v>
      </c>
      <c r="P8" s="35">
        <f t="shared" si="0"/>
        <v>69.97</v>
      </c>
      <c r="Q8" s="18">
        <f>RANK(O8,$O$7:$O$9)</f>
        <v>2</v>
      </c>
      <c r="R8" s="42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</row>
    <row r="9" ht="20" customHeight="1" spans="1:244">
      <c r="A9" s="10">
        <v>3</v>
      </c>
      <c r="B9" s="20" t="s">
        <v>28</v>
      </c>
      <c r="C9" s="10" t="s">
        <v>24</v>
      </c>
      <c r="D9" s="18" t="s">
        <v>25</v>
      </c>
      <c r="E9" s="10" t="s">
        <v>24</v>
      </c>
      <c r="F9" s="18" t="s">
        <v>25</v>
      </c>
      <c r="G9" s="10" t="s">
        <v>24</v>
      </c>
      <c r="H9" s="18" t="s">
        <v>25</v>
      </c>
      <c r="I9" s="33">
        <f>20+20+20</f>
        <v>60</v>
      </c>
      <c r="J9" s="33">
        <f>14+24+28</f>
        <v>66</v>
      </c>
      <c r="K9" s="18">
        <v>0</v>
      </c>
      <c r="L9" s="33">
        <f t="shared" si="1"/>
        <v>18</v>
      </c>
      <c r="M9" s="18">
        <v>0</v>
      </c>
      <c r="N9" s="34">
        <f>19.96*3</f>
        <v>59.88</v>
      </c>
      <c r="O9" s="35">
        <f>SUM(I9:N9)</f>
        <v>203.88</v>
      </c>
      <c r="P9" s="35">
        <f t="shared" si="0"/>
        <v>67.96</v>
      </c>
      <c r="Q9" s="18">
        <f>RANK(O9,$O$7:$O$9)</f>
        <v>3</v>
      </c>
      <c r="R9" s="42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</row>
    <row r="10" s="1" customFormat="1" ht="20" customHeight="1" spans="1:18">
      <c r="A10" s="14" t="s">
        <v>29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39"/>
    </row>
    <row r="11" s="2" customFormat="1" ht="60" customHeight="1" spans="1:244">
      <c r="A11" s="16" t="s">
        <v>7</v>
      </c>
      <c r="B11" s="16" t="s">
        <v>8</v>
      </c>
      <c r="C11" s="16" t="s">
        <v>9</v>
      </c>
      <c r="D11" s="16" t="s">
        <v>10</v>
      </c>
      <c r="E11" s="16" t="s">
        <v>11</v>
      </c>
      <c r="F11" s="16" t="s">
        <v>10</v>
      </c>
      <c r="G11" s="16" t="s">
        <v>9</v>
      </c>
      <c r="H11" s="16" t="s">
        <v>10</v>
      </c>
      <c r="I11" s="28" t="s">
        <v>13</v>
      </c>
      <c r="J11" s="28" t="s">
        <v>14</v>
      </c>
      <c r="K11" s="28" t="s">
        <v>15</v>
      </c>
      <c r="L11" s="28" t="s">
        <v>16</v>
      </c>
      <c r="M11" s="29" t="s">
        <v>17</v>
      </c>
      <c r="N11" s="30" t="s">
        <v>18</v>
      </c>
      <c r="O11" s="31" t="s">
        <v>19</v>
      </c>
      <c r="P11" s="32" t="s">
        <v>20</v>
      </c>
      <c r="Q11" s="31" t="s">
        <v>21</v>
      </c>
      <c r="R11" s="40" t="s">
        <v>22</v>
      </c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  <c r="BM11" s="41"/>
      <c r="BN11" s="41"/>
      <c r="BO11" s="41"/>
      <c r="BP11" s="41"/>
      <c r="BQ11" s="41"/>
      <c r="BR11" s="41"/>
      <c r="BS11" s="41"/>
      <c r="BT11" s="41"/>
      <c r="BU11" s="41"/>
      <c r="BV11" s="41"/>
      <c r="BW11" s="41"/>
      <c r="BX11" s="41"/>
      <c r="BY11" s="41"/>
      <c r="BZ11" s="41"/>
      <c r="CA11" s="41"/>
      <c r="CB11" s="41"/>
      <c r="CC11" s="41"/>
      <c r="CD11" s="41"/>
      <c r="CE11" s="41"/>
      <c r="CF11" s="41"/>
      <c r="CG11" s="41"/>
      <c r="CH11" s="41"/>
      <c r="CI11" s="41"/>
      <c r="CJ11" s="41"/>
      <c r="CK11" s="41"/>
      <c r="CL11" s="41"/>
      <c r="CM11" s="41"/>
      <c r="CN11" s="41"/>
      <c r="CO11" s="41"/>
      <c r="CP11" s="41"/>
      <c r="CQ11" s="41"/>
      <c r="CR11" s="41"/>
      <c r="CS11" s="41"/>
      <c r="CT11" s="41"/>
      <c r="CU11" s="41"/>
      <c r="CV11" s="41"/>
      <c r="CW11" s="41"/>
      <c r="CX11" s="41"/>
      <c r="CY11" s="41"/>
      <c r="CZ11" s="41"/>
      <c r="DA11" s="41"/>
      <c r="DB11" s="41"/>
      <c r="DC11" s="41"/>
      <c r="DD11" s="41"/>
      <c r="DE11" s="41"/>
      <c r="DF11" s="41"/>
      <c r="DG11" s="41"/>
      <c r="DH11" s="41"/>
      <c r="DI11" s="41"/>
      <c r="DJ11" s="41"/>
      <c r="DK11" s="41"/>
      <c r="DL11" s="41"/>
      <c r="DM11" s="41"/>
      <c r="DN11" s="41"/>
      <c r="DO11" s="41"/>
      <c r="DP11" s="41"/>
      <c r="DQ11" s="41"/>
      <c r="DR11" s="41"/>
      <c r="DS11" s="41"/>
      <c r="DT11" s="41"/>
      <c r="DU11" s="41"/>
      <c r="DV11" s="41"/>
      <c r="DW11" s="41"/>
      <c r="DX11" s="41"/>
      <c r="DY11" s="41"/>
      <c r="DZ11" s="41"/>
      <c r="EA11" s="41"/>
      <c r="EB11" s="41"/>
      <c r="EC11" s="41"/>
      <c r="ED11" s="41"/>
      <c r="EE11" s="41"/>
      <c r="EF11" s="41"/>
      <c r="EG11" s="41"/>
      <c r="EH11" s="41"/>
      <c r="EI11" s="41"/>
      <c r="EJ11" s="41"/>
      <c r="EK11" s="41"/>
      <c r="EL11" s="41"/>
      <c r="EM11" s="41"/>
      <c r="EN11" s="41"/>
      <c r="EO11" s="41"/>
      <c r="EP11" s="41"/>
      <c r="EQ11" s="41"/>
      <c r="ER11" s="41"/>
      <c r="ES11" s="41"/>
      <c r="ET11" s="41"/>
      <c r="EU11" s="41"/>
      <c r="EV11" s="41"/>
      <c r="EW11" s="41"/>
      <c r="EX11" s="41"/>
      <c r="EY11" s="41"/>
      <c r="EZ11" s="41"/>
      <c r="FA11" s="41"/>
      <c r="FB11" s="41"/>
      <c r="FC11" s="41"/>
      <c r="FD11" s="41"/>
      <c r="FE11" s="41"/>
      <c r="FF11" s="41"/>
      <c r="FG11" s="41"/>
      <c r="FH11" s="41"/>
      <c r="FI11" s="41"/>
      <c r="FJ11" s="41"/>
      <c r="FK11" s="41"/>
      <c r="FL11" s="41"/>
      <c r="FM11" s="41"/>
      <c r="FN11" s="41"/>
      <c r="FO11" s="41"/>
      <c r="FP11" s="41"/>
      <c r="FQ11" s="41"/>
      <c r="FR11" s="41"/>
      <c r="FS11" s="41"/>
      <c r="FT11" s="41"/>
      <c r="FU11" s="41"/>
      <c r="FV11" s="41"/>
      <c r="FW11" s="41"/>
      <c r="FX11" s="41"/>
      <c r="FY11" s="41"/>
      <c r="FZ11" s="41"/>
      <c r="GA11" s="41"/>
      <c r="GB11" s="41"/>
      <c r="GC11" s="41"/>
      <c r="GD11" s="41"/>
      <c r="GE11" s="41"/>
      <c r="GF11" s="41"/>
      <c r="GG11" s="41"/>
      <c r="GH11" s="41"/>
      <c r="GI11" s="41"/>
      <c r="GJ11" s="41"/>
      <c r="GK11" s="41"/>
      <c r="GL11" s="41"/>
      <c r="GM11" s="41"/>
      <c r="GN11" s="41"/>
      <c r="GO11" s="41"/>
      <c r="GP11" s="41"/>
      <c r="GQ11" s="41"/>
      <c r="GR11" s="41"/>
      <c r="GS11" s="41"/>
      <c r="GT11" s="41"/>
      <c r="GU11" s="41"/>
      <c r="GV11" s="41"/>
      <c r="GW11" s="41"/>
      <c r="GX11" s="41"/>
      <c r="GY11" s="41"/>
      <c r="GZ11" s="41"/>
      <c r="HA11" s="41"/>
      <c r="HB11" s="41"/>
      <c r="HC11" s="41"/>
      <c r="HD11" s="41"/>
      <c r="HE11" s="41"/>
      <c r="HF11" s="41"/>
      <c r="HG11" s="41"/>
      <c r="HH11" s="41"/>
      <c r="HI11" s="41"/>
      <c r="HJ11" s="41"/>
      <c r="HK11" s="41"/>
      <c r="HL11" s="41"/>
      <c r="HM11" s="41"/>
      <c r="HN11" s="41"/>
      <c r="HO11" s="41"/>
      <c r="HP11" s="41"/>
      <c r="HQ11" s="41"/>
      <c r="HR11" s="41"/>
      <c r="HS11" s="41"/>
      <c r="HT11" s="41"/>
      <c r="HU11" s="41"/>
      <c r="HV11" s="41"/>
      <c r="HW11" s="41"/>
      <c r="HX11" s="41"/>
      <c r="HY11" s="41"/>
      <c r="HZ11" s="41"/>
      <c r="IA11" s="41"/>
      <c r="IB11" s="41"/>
      <c r="IC11" s="41"/>
      <c r="ID11" s="41"/>
      <c r="IE11" s="41"/>
      <c r="IF11" s="41"/>
      <c r="IG11" s="41"/>
      <c r="IH11" s="41"/>
      <c r="II11" s="41"/>
      <c r="IJ11" s="41"/>
    </row>
    <row r="12" ht="20" customHeight="1" spans="1:18">
      <c r="A12" s="10">
        <v>1</v>
      </c>
      <c r="B12" s="19" t="s">
        <v>30</v>
      </c>
      <c r="C12" s="10" t="s">
        <v>24</v>
      </c>
      <c r="D12" s="18" t="s">
        <v>25</v>
      </c>
      <c r="E12" s="10" t="s">
        <v>24</v>
      </c>
      <c r="F12" s="18" t="s">
        <v>25</v>
      </c>
      <c r="G12" s="10" t="s">
        <v>24</v>
      </c>
      <c r="H12" s="18" t="s">
        <v>25</v>
      </c>
      <c r="I12" s="33">
        <f>20+20+20</f>
        <v>60</v>
      </c>
      <c r="J12" s="33">
        <f>20+30+26</f>
        <v>76</v>
      </c>
      <c r="K12" s="18">
        <f>5+5+5</f>
        <v>15</v>
      </c>
      <c r="L12" s="33">
        <f>6+9+6</f>
        <v>21</v>
      </c>
      <c r="M12" s="18">
        <v>0</v>
      </c>
      <c r="N12" s="34">
        <f>20*3</f>
        <v>60</v>
      </c>
      <c r="O12" s="35">
        <f>SUM(I12:N12)</f>
        <v>232</v>
      </c>
      <c r="P12" s="35">
        <f t="shared" ref="P12:P14" si="2">O12/3</f>
        <v>77.3333333333333</v>
      </c>
      <c r="Q12" s="18">
        <f>RANK(O12,$O$12:$O$14)</f>
        <v>1</v>
      </c>
      <c r="R12" s="42" t="s">
        <v>31</v>
      </c>
    </row>
    <row r="13" ht="20" customHeight="1" spans="1:244">
      <c r="A13" s="10">
        <v>2</v>
      </c>
      <c r="B13" s="17" t="s">
        <v>32</v>
      </c>
      <c r="C13" s="10" t="s">
        <v>24</v>
      </c>
      <c r="D13" s="18" t="s">
        <v>25</v>
      </c>
      <c r="E13" s="10" t="s">
        <v>24</v>
      </c>
      <c r="F13" s="18" t="s">
        <v>25</v>
      </c>
      <c r="G13" s="10" t="s">
        <v>24</v>
      </c>
      <c r="H13" s="18" t="s">
        <v>25</v>
      </c>
      <c r="I13" s="33">
        <f>20+20+20</f>
        <v>60</v>
      </c>
      <c r="J13" s="33">
        <f>14+24+26</f>
        <v>64</v>
      </c>
      <c r="K13" s="18">
        <v>0</v>
      </c>
      <c r="L13" s="33">
        <f t="shared" si="1"/>
        <v>18</v>
      </c>
      <c r="M13" s="18">
        <v>0</v>
      </c>
      <c r="N13" s="34">
        <f>19.85*3</f>
        <v>59.55</v>
      </c>
      <c r="O13" s="35">
        <f>SUM(I13:N13)</f>
        <v>201.55</v>
      </c>
      <c r="P13" s="35">
        <f t="shared" si="2"/>
        <v>67.1833333333333</v>
      </c>
      <c r="Q13" s="18">
        <f>RANK(O13,$O$12:$O$14)</f>
        <v>3</v>
      </c>
      <c r="R13" s="42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</row>
    <row r="14" ht="20" customHeight="1" spans="1:244">
      <c r="A14" s="10">
        <v>3</v>
      </c>
      <c r="B14" s="20" t="s">
        <v>33</v>
      </c>
      <c r="C14" s="10" t="s">
        <v>24</v>
      </c>
      <c r="D14" s="18" t="s">
        <v>25</v>
      </c>
      <c r="E14" s="10" t="s">
        <v>24</v>
      </c>
      <c r="F14" s="18" t="s">
        <v>25</v>
      </c>
      <c r="G14" s="10" t="s">
        <v>24</v>
      </c>
      <c r="H14" s="18" t="s">
        <v>25</v>
      </c>
      <c r="I14" s="33">
        <f>20+20+20</f>
        <v>60</v>
      </c>
      <c r="J14" s="33">
        <f>16+26+26</f>
        <v>68</v>
      </c>
      <c r="K14" s="18">
        <v>0</v>
      </c>
      <c r="L14" s="33">
        <f t="shared" si="1"/>
        <v>18</v>
      </c>
      <c r="M14" s="18">
        <v>0</v>
      </c>
      <c r="N14" s="34">
        <f>19.87*3</f>
        <v>59.61</v>
      </c>
      <c r="O14" s="35">
        <f>SUM(I14:N14)</f>
        <v>205.61</v>
      </c>
      <c r="P14" s="35">
        <f t="shared" si="2"/>
        <v>68.5366666666667</v>
      </c>
      <c r="Q14" s="18">
        <f>RANK(O14,$O$12:$O$14)</f>
        <v>2</v>
      </c>
      <c r="R14" s="42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</row>
    <row r="15" s="1" customFormat="1" ht="20" customHeight="1" spans="1:18">
      <c r="A15" s="14" t="s">
        <v>34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39"/>
    </row>
    <row r="16" s="2" customFormat="1" ht="60" customHeight="1" spans="1:244">
      <c r="A16" s="16" t="s">
        <v>7</v>
      </c>
      <c r="B16" s="16" t="s">
        <v>8</v>
      </c>
      <c r="C16" s="16" t="s">
        <v>9</v>
      </c>
      <c r="D16" s="16" t="s">
        <v>10</v>
      </c>
      <c r="E16" s="16" t="s">
        <v>11</v>
      </c>
      <c r="F16" s="16" t="s">
        <v>10</v>
      </c>
      <c r="G16" s="16" t="s">
        <v>9</v>
      </c>
      <c r="H16" s="16" t="s">
        <v>10</v>
      </c>
      <c r="I16" s="28" t="s">
        <v>13</v>
      </c>
      <c r="J16" s="28" t="s">
        <v>14</v>
      </c>
      <c r="K16" s="28" t="s">
        <v>15</v>
      </c>
      <c r="L16" s="28" t="s">
        <v>16</v>
      </c>
      <c r="M16" s="29" t="s">
        <v>17</v>
      </c>
      <c r="N16" s="30" t="s">
        <v>18</v>
      </c>
      <c r="O16" s="31" t="s">
        <v>19</v>
      </c>
      <c r="P16" s="32" t="s">
        <v>20</v>
      </c>
      <c r="Q16" s="31" t="s">
        <v>21</v>
      </c>
      <c r="R16" s="40" t="s">
        <v>22</v>
      </c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1"/>
      <c r="BJ16" s="41"/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1"/>
      <c r="CF16" s="41"/>
      <c r="CG16" s="41"/>
      <c r="CH16" s="41"/>
      <c r="CI16" s="41"/>
      <c r="CJ16" s="41"/>
      <c r="CK16" s="41"/>
      <c r="CL16" s="41"/>
      <c r="CM16" s="41"/>
      <c r="CN16" s="41"/>
      <c r="CO16" s="41"/>
      <c r="CP16" s="41"/>
      <c r="CQ16" s="41"/>
      <c r="CR16" s="41"/>
      <c r="CS16" s="41"/>
      <c r="CT16" s="41"/>
      <c r="CU16" s="41"/>
      <c r="CV16" s="41"/>
      <c r="CW16" s="41"/>
      <c r="CX16" s="41"/>
      <c r="CY16" s="41"/>
      <c r="CZ16" s="41"/>
      <c r="DA16" s="41"/>
      <c r="DB16" s="41"/>
      <c r="DC16" s="41"/>
      <c r="DD16" s="41"/>
      <c r="DE16" s="41"/>
      <c r="DF16" s="41"/>
      <c r="DG16" s="41"/>
      <c r="DH16" s="41"/>
      <c r="DI16" s="41"/>
      <c r="DJ16" s="41"/>
      <c r="DK16" s="41"/>
      <c r="DL16" s="41"/>
      <c r="DM16" s="41"/>
      <c r="DN16" s="41"/>
      <c r="DO16" s="41"/>
      <c r="DP16" s="41"/>
      <c r="DQ16" s="41"/>
      <c r="DR16" s="41"/>
      <c r="DS16" s="41"/>
      <c r="DT16" s="41"/>
      <c r="DU16" s="41"/>
      <c r="DV16" s="41"/>
      <c r="DW16" s="41"/>
      <c r="DX16" s="41"/>
      <c r="DY16" s="41"/>
      <c r="DZ16" s="41"/>
      <c r="EA16" s="41"/>
      <c r="EB16" s="41"/>
      <c r="EC16" s="41"/>
      <c r="ED16" s="41"/>
      <c r="EE16" s="41"/>
      <c r="EF16" s="41"/>
      <c r="EG16" s="41"/>
      <c r="EH16" s="41"/>
      <c r="EI16" s="41"/>
      <c r="EJ16" s="41"/>
      <c r="EK16" s="41"/>
      <c r="EL16" s="41"/>
      <c r="EM16" s="41"/>
      <c r="EN16" s="41"/>
      <c r="EO16" s="41"/>
      <c r="EP16" s="41"/>
      <c r="EQ16" s="41"/>
      <c r="ER16" s="41"/>
      <c r="ES16" s="41"/>
      <c r="ET16" s="41"/>
      <c r="EU16" s="41"/>
      <c r="EV16" s="41"/>
      <c r="EW16" s="41"/>
      <c r="EX16" s="41"/>
      <c r="EY16" s="41"/>
      <c r="EZ16" s="41"/>
      <c r="FA16" s="41"/>
      <c r="FB16" s="41"/>
      <c r="FC16" s="41"/>
      <c r="FD16" s="41"/>
      <c r="FE16" s="41"/>
      <c r="FF16" s="41"/>
      <c r="FG16" s="41"/>
      <c r="FH16" s="41"/>
      <c r="FI16" s="41"/>
      <c r="FJ16" s="41"/>
      <c r="FK16" s="41"/>
      <c r="FL16" s="41"/>
      <c r="FM16" s="41"/>
      <c r="FN16" s="41"/>
      <c r="FO16" s="41"/>
      <c r="FP16" s="41"/>
      <c r="FQ16" s="41"/>
      <c r="FR16" s="41"/>
      <c r="FS16" s="41"/>
      <c r="FT16" s="41"/>
      <c r="FU16" s="41"/>
      <c r="FV16" s="41"/>
      <c r="FW16" s="41"/>
      <c r="FX16" s="41"/>
      <c r="FY16" s="41"/>
      <c r="FZ16" s="41"/>
      <c r="GA16" s="41"/>
      <c r="GB16" s="41"/>
      <c r="GC16" s="41"/>
      <c r="GD16" s="41"/>
      <c r="GE16" s="41"/>
      <c r="GF16" s="41"/>
      <c r="GG16" s="41"/>
      <c r="GH16" s="41"/>
      <c r="GI16" s="41"/>
      <c r="GJ16" s="41"/>
      <c r="GK16" s="41"/>
      <c r="GL16" s="41"/>
      <c r="GM16" s="41"/>
      <c r="GN16" s="41"/>
      <c r="GO16" s="41"/>
      <c r="GP16" s="41"/>
      <c r="GQ16" s="41"/>
      <c r="GR16" s="41"/>
      <c r="GS16" s="41"/>
      <c r="GT16" s="41"/>
      <c r="GU16" s="41"/>
      <c r="GV16" s="41"/>
      <c r="GW16" s="41"/>
      <c r="GX16" s="41"/>
      <c r="GY16" s="41"/>
      <c r="GZ16" s="41"/>
      <c r="HA16" s="41"/>
      <c r="HB16" s="41"/>
      <c r="HC16" s="41"/>
      <c r="HD16" s="41"/>
      <c r="HE16" s="41"/>
      <c r="HF16" s="41"/>
      <c r="HG16" s="41"/>
      <c r="HH16" s="41"/>
      <c r="HI16" s="41"/>
      <c r="HJ16" s="41"/>
      <c r="HK16" s="41"/>
      <c r="HL16" s="41"/>
      <c r="HM16" s="41"/>
      <c r="HN16" s="41"/>
      <c r="HO16" s="41"/>
      <c r="HP16" s="41"/>
      <c r="HQ16" s="41"/>
      <c r="HR16" s="41"/>
      <c r="HS16" s="41"/>
      <c r="HT16" s="41"/>
      <c r="HU16" s="41"/>
      <c r="HV16" s="41"/>
      <c r="HW16" s="41"/>
      <c r="HX16" s="41"/>
      <c r="HY16" s="41"/>
      <c r="HZ16" s="41"/>
      <c r="IA16" s="41"/>
      <c r="IB16" s="41"/>
      <c r="IC16" s="41"/>
      <c r="ID16" s="41"/>
      <c r="IE16" s="41"/>
      <c r="IF16" s="41"/>
      <c r="IG16" s="41"/>
      <c r="IH16" s="41"/>
      <c r="II16" s="41"/>
      <c r="IJ16" s="41"/>
    </row>
    <row r="17" ht="20" customHeight="1" spans="1:18">
      <c r="A17" s="10">
        <v>1</v>
      </c>
      <c r="B17" s="21" t="s">
        <v>35</v>
      </c>
      <c r="C17" s="10" t="s">
        <v>24</v>
      </c>
      <c r="D17" s="18" t="s">
        <v>25</v>
      </c>
      <c r="E17" s="10" t="s">
        <v>24</v>
      </c>
      <c r="F17" s="18" t="s">
        <v>25</v>
      </c>
      <c r="G17" s="10" t="s">
        <v>24</v>
      </c>
      <c r="H17" s="18" t="s">
        <v>25</v>
      </c>
      <c r="I17" s="33">
        <f t="shared" ref="I17:I24" si="3">20+20+20</f>
        <v>60</v>
      </c>
      <c r="J17" s="33">
        <f>18+28+28</f>
        <v>74</v>
      </c>
      <c r="K17" s="18">
        <f>15+15+15</f>
        <v>45</v>
      </c>
      <c r="L17" s="33">
        <f>9+9+6</f>
        <v>24</v>
      </c>
      <c r="M17" s="18">
        <v>0</v>
      </c>
      <c r="N17" s="34">
        <f>20*3</f>
        <v>60</v>
      </c>
      <c r="O17" s="35">
        <f>SUM(I17:N17)</f>
        <v>263</v>
      </c>
      <c r="P17" s="35">
        <f t="shared" ref="P17:P19" si="4">O17/3</f>
        <v>87.6666666666667</v>
      </c>
      <c r="Q17" s="18">
        <f>RANK(O17,$O$17:$O$19)</f>
        <v>1</v>
      </c>
      <c r="R17" s="42" t="s">
        <v>36</v>
      </c>
    </row>
    <row r="18" ht="20" customHeight="1" spans="1:244">
      <c r="A18" s="10">
        <v>2</v>
      </c>
      <c r="B18" s="22" t="s">
        <v>37</v>
      </c>
      <c r="C18" s="10" t="s">
        <v>24</v>
      </c>
      <c r="D18" s="18" t="s">
        <v>25</v>
      </c>
      <c r="E18" s="10" t="s">
        <v>24</v>
      </c>
      <c r="F18" s="18" t="s">
        <v>25</v>
      </c>
      <c r="G18" s="10" t="s">
        <v>24</v>
      </c>
      <c r="H18" s="18" t="s">
        <v>25</v>
      </c>
      <c r="I18" s="33">
        <f t="shared" si="3"/>
        <v>60</v>
      </c>
      <c r="J18" s="33">
        <f>12+28+28</f>
        <v>68</v>
      </c>
      <c r="K18" s="18">
        <v>0</v>
      </c>
      <c r="L18" s="33">
        <f>6+6+6</f>
        <v>18</v>
      </c>
      <c r="M18" s="18">
        <v>0</v>
      </c>
      <c r="N18" s="34">
        <f>19.94*3</f>
        <v>59.82</v>
      </c>
      <c r="O18" s="35">
        <f>SUM(I18:N18)</f>
        <v>205.82</v>
      </c>
      <c r="P18" s="35">
        <f t="shared" si="4"/>
        <v>68.6066666666667</v>
      </c>
      <c r="Q18" s="18">
        <f>RANK(O18,$O$17:$O$19)</f>
        <v>3</v>
      </c>
      <c r="R18" s="42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</row>
    <row r="19" ht="30" customHeight="1" spans="1:244">
      <c r="A19" s="10">
        <v>3</v>
      </c>
      <c r="B19" s="23" t="s">
        <v>38</v>
      </c>
      <c r="C19" s="10" t="s">
        <v>24</v>
      </c>
      <c r="D19" s="18" t="s">
        <v>25</v>
      </c>
      <c r="E19" s="10" t="s">
        <v>24</v>
      </c>
      <c r="F19" s="18" t="s">
        <v>25</v>
      </c>
      <c r="G19" s="10" t="s">
        <v>24</v>
      </c>
      <c r="H19" s="18" t="s">
        <v>25</v>
      </c>
      <c r="I19" s="33">
        <f t="shared" si="3"/>
        <v>60</v>
      </c>
      <c r="J19" s="33">
        <f>14+26+28</f>
        <v>68</v>
      </c>
      <c r="K19" s="18">
        <v>0</v>
      </c>
      <c r="L19" s="33">
        <f>6+6+6</f>
        <v>18</v>
      </c>
      <c r="M19" s="18">
        <v>0</v>
      </c>
      <c r="N19" s="34">
        <f>19.97*3</f>
        <v>59.91</v>
      </c>
      <c r="O19" s="35">
        <f>SUM(I19:N19)</f>
        <v>205.91</v>
      </c>
      <c r="P19" s="35">
        <f t="shared" si="4"/>
        <v>68.6366666666667</v>
      </c>
      <c r="Q19" s="18">
        <f>RANK(O19,$O$17:$O$19)</f>
        <v>2</v>
      </c>
      <c r="R19" s="42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</row>
    <row r="20" s="1" customFormat="1" ht="20" customHeight="1" spans="1:18">
      <c r="A20" s="14" t="s">
        <v>39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39"/>
    </row>
    <row r="21" s="2" customFormat="1" ht="60" customHeight="1" spans="1:244">
      <c r="A21" s="16" t="s">
        <v>7</v>
      </c>
      <c r="B21" s="16" t="s">
        <v>8</v>
      </c>
      <c r="C21" s="16" t="s">
        <v>9</v>
      </c>
      <c r="D21" s="16" t="s">
        <v>10</v>
      </c>
      <c r="E21" s="16" t="s">
        <v>11</v>
      </c>
      <c r="F21" s="16" t="s">
        <v>10</v>
      </c>
      <c r="G21" s="16" t="s">
        <v>9</v>
      </c>
      <c r="H21" s="16" t="s">
        <v>10</v>
      </c>
      <c r="I21" s="28" t="s">
        <v>13</v>
      </c>
      <c r="J21" s="28" t="s">
        <v>14</v>
      </c>
      <c r="K21" s="28" t="s">
        <v>15</v>
      </c>
      <c r="L21" s="28" t="s">
        <v>16</v>
      </c>
      <c r="M21" s="29" t="s">
        <v>17</v>
      </c>
      <c r="N21" s="30" t="s">
        <v>18</v>
      </c>
      <c r="O21" s="31" t="s">
        <v>19</v>
      </c>
      <c r="P21" s="32" t="s">
        <v>20</v>
      </c>
      <c r="Q21" s="31" t="s">
        <v>21</v>
      </c>
      <c r="R21" s="40" t="s">
        <v>22</v>
      </c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1"/>
      <c r="BG21" s="41"/>
      <c r="BH21" s="41"/>
      <c r="BI21" s="41"/>
      <c r="BJ21" s="41"/>
      <c r="BK21" s="41"/>
      <c r="BL21" s="41"/>
      <c r="BM21" s="41"/>
      <c r="BN21" s="41"/>
      <c r="BO21" s="41"/>
      <c r="BP21" s="41"/>
      <c r="BQ21" s="41"/>
      <c r="BR21" s="41"/>
      <c r="BS21" s="41"/>
      <c r="BT21" s="41"/>
      <c r="BU21" s="41"/>
      <c r="BV21" s="41"/>
      <c r="BW21" s="41"/>
      <c r="BX21" s="41"/>
      <c r="BY21" s="41"/>
      <c r="BZ21" s="41"/>
      <c r="CA21" s="41"/>
      <c r="CB21" s="41"/>
      <c r="CC21" s="41"/>
      <c r="CD21" s="41"/>
      <c r="CE21" s="41"/>
      <c r="CF21" s="41"/>
      <c r="CG21" s="41"/>
      <c r="CH21" s="41"/>
      <c r="CI21" s="41"/>
      <c r="CJ21" s="41"/>
      <c r="CK21" s="41"/>
      <c r="CL21" s="41"/>
      <c r="CM21" s="41"/>
      <c r="CN21" s="41"/>
      <c r="CO21" s="41"/>
      <c r="CP21" s="41"/>
      <c r="CQ21" s="41"/>
      <c r="CR21" s="41"/>
      <c r="CS21" s="41"/>
      <c r="CT21" s="41"/>
      <c r="CU21" s="41"/>
      <c r="CV21" s="41"/>
      <c r="CW21" s="41"/>
      <c r="CX21" s="41"/>
      <c r="CY21" s="41"/>
      <c r="CZ21" s="41"/>
      <c r="DA21" s="41"/>
      <c r="DB21" s="41"/>
      <c r="DC21" s="41"/>
      <c r="DD21" s="41"/>
      <c r="DE21" s="41"/>
      <c r="DF21" s="41"/>
      <c r="DG21" s="41"/>
      <c r="DH21" s="41"/>
      <c r="DI21" s="41"/>
      <c r="DJ21" s="41"/>
      <c r="DK21" s="41"/>
      <c r="DL21" s="41"/>
      <c r="DM21" s="41"/>
      <c r="DN21" s="41"/>
      <c r="DO21" s="41"/>
      <c r="DP21" s="41"/>
      <c r="DQ21" s="41"/>
      <c r="DR21" s="41"/>
      <c r="DS21" s="41"/>
      <c r="DT21" s="41"/>
      <c r="DU21" s="41"/>
      <c r="DV21" s="41"/>
      <c r="DW21" s="41"/>
      <c r="DX21" s="41"/>
      <c r="DY21" s="41"/>
      <c r="DZ21" s="41"/>
      <c r="EA21" s="41"/>
      <c r="EB21" s="41"/>
      <c r="EC21" s="41"/>
      <c r="ED21" s="41"/>
      <c r="EE21" s="41"/>
      <c r="EF21" s="41"/>
      <c r="EG21" s="41"/>
      <c r="EH21" s="41"/>
      <c r="EI21" s="41"/>
      <c r="EJ21" s="41"/>
      <c r="EK21" s="41"/>
      <c r="EL21" s="41"/>
      <c r="EM21" s="41"/>
      <c r="EN21" s="41"/>
      <c r="EO21" s="41"/>
      <c r="EP21" s="41"/>
      <c r="EQ21" s="41"/>
      <c r="ER21" s="41"/>
      <c r="ES21" s="41"/>
      <c r="ET21" s="41"/>
      <c r="EU21" s="41"/>
      <c r="EV21" s="41"/>
      <c r="EW21" s="41"/>
      <c r="EX21" s="41"/>
      <c r="EY21" s="41"/>
      <c r="EZ21" s="41"/>
      <c r="FA21" s="41"/>
      <c r="FB21" s="41"/>
      <c r="FC21" s="41"/>
      <c r="FD21" s="41"/>
      <c r="FE21" s="41"/>
      <c r="FF21" s="41"/>
      <c r="FG21" s="41"/>
      <c r="FH21" s="41"/>
      <c r="FI21" s="41"/>
      <c r="FJ21" s="41"/>
      <c r="FK21" s="41"/>
      <c r="FL21" s="41"/>
      <c r="FM21" s="41"/>
      <c r="FN21" s="41"/>
      <c r="FO21" s="41"/>
      <c r="FP21" s="41"/>
      <c r="FQ21" s="41"/>
      <c r="FR21" s="41"/>
      <c r="FS21" s="41"/>
      <c r="FT21" s="41"/>
      <c r="FU21" s="41"/>
      <c r="FV21" s="41"/>
      <c r="FW21" s="41"/>
      <c r="FX21" s="41"/>
      <c r="FY21" s="41"/>
      <c r="FZ21" s="41"/>
      <c r="GA21" s="41"/>
      <c r="GB21" s="41"/>
      <c r="GC21" s="41"/>
      <c r="GD21" s="41"/>
      <c r="GE21" s="41"/>
      <c r="GF21" s="41"/>
      <c r="GG21" s="41"/>
      <c r="GH21" s="41"/>
      <c r="GI21" s="41"/>
      <c r="GJ21" s="41"/>
      <c r="GK21" s="41"/>
      <c r="GL21" s="41"/>
      <c r="GM21" s="41"/>
      <c r="GN21" s="41"/>
      <c r="GO21" s="41"/>
      <c r="GP21" s="41"/>
      <c r="GQ21" s="41"/>
      <c r="GR21" s="41"/>
      <c r="GS21" s="41"/>
      <c r="GT21" s="41"/>
      <c r="GU21" s="41"/>
      <c r="GV21" s="41"/>
      <c r="GW21" s="41"/>
      <c r="GX21" s="41"/>
      <c r="GY21" s="41"/>
      <c r="GZ21" s="41"/>
      <c r="HA21" s="41"/>
      <c r="HB21" s="41"/>
      <c r="HC21" s="41"/>
      <c r="HD21" s="41"/>
      <c r="HE21" s="41"/>
      <c r="HF21" s="41"/>
      <c r="HG21" s="41"/>
      <c r="HH21" s="41"/>
      <c r="HI21" s="41"/>
      <c r="HJ21" s="41"/>
      <c r="HK21" s="41"/>
      <c r="HL21" s="41"/>
      <c r="HM21" s="41"/>
      <c r="HN21" s="41"/>
      <c r="HO21" s="41"/>
      <c r="HP21" s="41"/>
      <c r="HQ21" s="41"/>
      <c r="HR21" s="41"/>
      <c r="HS21" s="41"/>
      <c r="HT21" s="41"/>
      <c r="HU21" s="41"/>
      <c r="HV21" s="41"/>
      <c r="HW21" s="41"/>
      <c r="HX21" s="41"/>
      <c r="HY21" s="41"/>
      <c r="HZ21" s="41"/>
      <c r="IA21" s="41"/>
      <c r="IB21" s="41"/>
      <c r="IC21" s="41"/>
      <c r="ID21" s="41"/>
      <c r="IE21" s="41"/>
      <c r="IF21" s="41"/>
      <c r="IG21" s="41"/>
      <c r="IH21" s="41"/>
      <c r="II21" s="41"/>
      <c r="IJ21" s="41"/>
    </row>
    <row r="22" ht="20" customHeight="1" spans="1:18">
      <c r="A22" s="10">
        <v>1</v>
      </c>
      <c r="B22" s="19" t="s">
        <v>40</v>
      </c>
      <c r="C22" s="10" t="s">
        <v>24</v>
      </c>
      <c r="D22" s="18" t="s">
        <v>25</v>
      </c>
      <c r="E22" s="10" t="s">
        <v>24</v>
      </c>
      <c r="F22" s="18" t="s">
        <v>25</v>
      </c>
      <c r="G22" s="10" t="s">
        <v>24</v>
      </c>
      <c r="H22" s="18" t="s">
        <v>25</v>
      </c>
      <c r="I22" s="33">
        <f t="shared" si="3"/>
        <v>60</v>
      </c>
      <c r="J22" s="33">
        <f>22+28+28</f>
        <v>78</v>
      </c>
      <c r="K22" s="18">
        <f>10+10+10</f>
        <v>30</v>
      </c>
      <c r="L22" s="33">
        <f>6+9+6</f>
        <v>21</v>
      </c>
      <c r="M22" s="18">
        <v>0</v>
      </c>
      <c r="N22" s="34">
        <f>18.04*3</f>
        <v>54.12</v>
      </c>
      <c r="O22" s="35">
        <f>SUM(I22:N22)</f>
        <v>243.12</v>
      </c>
      <c r="P22" s="35">
        <f t="shared" ref="P22:P24" si="5">O22/3</f>
        <v>81.04</v>
      </c>
      <c r="Q22" s="18">
        <f>RANK(O22,$O$22:$O$24)</f>
        <v>1</v>
      </c>
      <c r="R22" s="42" t="s">
        <v>41</v>
      </c>
    </row>
    <row r="23" ht="20" customHeight="1" spans="1:244">
      <c r="A23" s="10">
        <v>2</v>
      </c>
      <c r="B23" s="17" t="s">
        <v>42</v>
      </c>
      <c r="C23" s="10" t="s">
        <v>24</v>
      </c>
      <c r="D23" s="18" t="s">
        <v>25</v>
      </c>
      <c r="E23" s="10" t="s">
        <v>24</v>
      </c>
      <c r="F23" s="18" t="s">
        <v>25</v>
      </c>
      <c r="G23" s="10" t="s">
        <v>24</v>
      </c>
      <c r="H23" s="18" t="s">
        <v>25</v>
      </c>
      <c r="I23" s="33">
        <f t="shared" si="3"/>
        <v>60</v>
      </c>
      <c r="J23" s="33">
        <f>18+26+28</f>
        <v>72</v>
      </c>
      <c r="K23" s="18">
        <f>5+5+5</f>
        <v>15</v>
      </c>
      <c r="L23" s="33">
        <f>6+6+6</f>
        <v>18</v>
      </c>
      <c r="M23" s="18">
        <v>0</v>
      </c>
      <c r="N23" s="34">
        <f>19.99*3</f>
        <v>59.97</v>
      </c>
      <c r="O23" s="35">
        <f>SUM(I23:N23)</f>
        <v>224.97</v>
      </c>
      <c r="P23" s="35">
        <f t="shared" si="5"/>
        <v>74.99</v>
      </c>
      <c r="Q23" s="18">
        <f>RANK(O23,$O$22:$O$24)</f>
        <v>3</v>
      </c>
      <c r="R23" s="42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</row>
    <row r="24" ht="20" customHeight="1" spans="1:244">
      <c r="A24" s="10">
        <v>3</v>
      </c>
      <c r="B24" s="20" t="s">
        <v>43</v>
      </c>
      <c r="C24" s="10" t="s">
        <v>24</v>
      </c>
      <c r="D24" s="18" t="s">
        <v>25</v>
      </c>
      <c r="E24" s="10" t="s">
        <v>24</v>
      </c>
      <c r="F24" s="18" t="s">
        <v>25</v>
      </c>
      <c r="G24" s="10" t="s">
        <v>24</v>
      </c>
      <c r="H24" s="18" t="s">
        <v>25</v>
      </c>
      <c r="I24" s="33">
        <f t="shared" si="3"/>
        <v>60</v>
      </c>
      <c r="J24" s="33">
        <f>16+24+28</f>
        <v>68</v>
      </c>
      <c r="K24" s="18">
        <f>10+10+10</f>
        <v>30</v>
      </c>
      <c r="L24" s="33">
        <f>6+6+6</f>
        <v>18</v>
      </c>
      <c r="M24" s="18">
        <v>0</v>
      </c>
      <c r="N24" s="34">
        <f>20*3</f>
        <v>60</v>
      </c>
      <c r="O24" s="35">
        <f>SUM(I24:N24)</f>
        <v>236</v>
      </c>
      <c r="P24" s="35">
        <f t="shared" si="5"/>
        <v>78.6666666666667</v>
      </c>
      <c r="Q24" s="18">
        <f>RANK(O24,$O$22:$O$24)</f>
        <v>2</v>
      </c>
      <c r="R24" s="42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</row>
    <row r="25" s="1" customFormat="1" ht="20" customHeight="1" spans="1:18">
      <c r="A25" s="14" t="s">
        <v>44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39"/>
    </row>
    <row r="26" s="2" customFormat="1" ht="60" customHeight="1" spans="1:244">
      <c r="A26" s="16" t="s">
        <v>7</v>
      </c>
      <c r="B26" s="16" t="s">
        <v>8</v>
      </c>
      <c r="C26" s="16" t="s">
        <v>9</v>
      </c>
      <c r="D26" s="16" t="s">
        <v>10</v>
      </c>
      <c r="E26" s="16" t="s">
        <v>11</v>
      </c>
      <c r="F26" s="16" t="s">
        <v>10</v>
      </c>
      <c r="G26" s="16" t="s">
        <v>9</v>
      </c>
      <c r="H26" s="16" t="s">
        <v>10</v>
      </c>
      <c r="I26" s="28" t="s">
        <v>45</v>
      </c>
      <c r="J26" s="28" t="s">
        <v>14</v>
      </c>
      <c r="K26" s="28" t="s">
        <v>15</v>
      </c>
      <c r="L26" s="28" t="s">
        <v>16</v>
      </c>
      <c r="M26" s="29" t="s">
        <v>17</v>
      </c>
      <c r="N26" s="30" t="s">
        <v>18</v>
      </c>
      <c r="O26" s="31" t="s">
        <v>19</v>
      </c>
      <c r="P26" s="32" t="s">
        <v>20</v>
      </c>
      <c r="Q26" s="31" t="s">
        <v>21</v>
      </c>
      <c r="R26" s="40" t="s">
        <v>22</v>
      </c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  <c r="BM26" s="41"/>
      <c r="BN26" s="41"/>
      <c r="BO26" s="41"/>
      <c r="BP26" s="41"/>
      <c r="BQ26" s="41"/>
      <c r="BR26" s="41"/>
      <c r="BS26" s="41"/>
      <c r="BT26" s="41"/>
      <c r="BU26" s="41"/>
      <c r="BV26" s="41"/>
      <c r="BW26" s="41"/>
      <c r="BX26" s="41"/>
      <c r="BY26" s="41"/>
      <c r="BZ26" s="41"/>
      <c r="CA26" s="41"/>
      <c r="CB26" s="41"/>
      <c r="CC26" s="41"/>
      <c r="CD26" s="41"/>
      <c r="CE26" s="41"/>
      <c r="CF26" s="41"/>
      <c r="CG26" s="41"/>
      <c r="CH26" s="41"/>
      <c r="CI26" s="41"/>
      <c r="CJ26" s="41"/>
      <c r="CK26" s="41"/>
      <c r="CL26" s="41"/>
      <c r="CM26" s="41"/>
      <c r="CN26" s="41"/>
      <c r="CO26" s="41"/>
      <c r="CP26" s="41"/>
      <c r="CQ26" s="41"/>
      <c r="CR26" s="41"/>
      <c r="CS26" s="41"/>
      <c r="CT26" s="41"/>
      <c r="CU26" s="41"/>
      <c r="CV26" s="41"/>
      <c r="CW26" s="41"/>
      <c r="CX26" s="41"/>
      <c r="CY26" s="41"/>
      <c r="CZ26" s="41"/>
      <c r="DA26" s="41"/>
      <c r="DB26" s="41"/>
      <c r="DC26" s="41"/>
      <c r="DD26" s="41"/>
      <c r="DE26" s="41"/>
      <c r="DF26" s="41"/>
      <c r="DG26" s="41"/>
      <c r="DH26" s="41"/>
      <c r="DI26" s="41"/>
      <c r="DJ26" s="41"/>
      <c r="DK26" s="41"/>
      <c r="DL26" s="41"/>
      <c r="DM26" s="41"/>
      <c r="DN26" s="41"/>
      <c r="DO26" s="41"/>
      <c r="DP26" s="41"/>
      <c r="DQ26" s="41"/>
      <c r="DR26" s="41"/>
      <c r="DS26" s="41"/>
      <c r="DT26" s="41"/>
      <c r="DU26" s="41"/>
      <c r="DV26" s="41"/>
      <c r="DW26" s="41"/>
      <c r="DX26" s="41"/>
      <c r="DY26" s="41"/>
      <c r="DZ26" s="41"/>
      <c r="EA26" s="41"/>
      <c r="EB26" s="41"/>
      <c r="EC26" s="41"/>
      <c r="ED26" s="41"/>
      <c r="EE26" s="41"/>
      <c r="EF26" s="41"/>
      <c r="EG26" s="41"/>
      <c r="EH26" s="41"/>
      <c r="EI26" s="41"/>
      <c r="EJ26" s="41"/>
      <c r="EK26" s="41"/>
      <c r="EL26" s="41"/>
      <c r="EM26" s="41"/>
      <c r="EN26" s="41"/>
      <c r="EO26" s="41"/>
      <c r="EP26" s="41"/>
      <c r="EQ26" s="41"/>
      <c r="ER26" s="41"/>
      <c r="ES26" s="41"/>
      <c r="ET26" s="41"/>
      <c r="EU26" s="41"/>
      <c r="EV26" s="41"/>
      <c r="EW26" s="41"/>
      <c r="EX26" s="41"/>
      <c r="EY26" s="41"/>
      <c r="EZ26" s="41"/>
      <c r="FA26" s="41"/>
      <c r="FB26" s="41"/>
      <c r="FC26" s="41"/>
      <c r="FD26" s="41"/>
      <c r="FE26" s="41"/>
      <c r="FF26" s="41"/>
      <c r="FG26" s="41"/>
      <c r="FH26" s="41"/>
      <c r="FI26" s="41"/>
      <c r="FJ26" s="41"/>
      <c r="FK26" s="41"/>
      <c r="FL26" s="41"/>
      <c r="FM26" s="41"/>
      <c r="FN26" s="41"/>
      <c r="FO26" s="41"/>
      <c r="FP26" s="41"/>
      <c r="FQ26" s="41"/>
      <c r="FR26" s="41"/>
      <c r="FS26" s="41"/>
      <c r="FT26" s="41"/>
      <c r="FU26" s="41"/>
      <c r="FV26" s="41"/>
      <c r="FW26" s="41"/>
      <c r="FX26" s="41"/>
      <c r="FY26" s="41"/>
      <c r="FZ26" s="41"/>
      <c r="GA26" s="41"/>
      <c r="GB26" s="41"/>
      <c r="GC26" s="41"/>
      <c r="GD26" s="41"/>
      <c r="GE26" s="41"/>
      <c r="GF26" s="41"/>
      <c r="GG26" s="41"/>
      <c r="GH26" s="41"/>
      <c r="GI26" s="41"/>
      <c r="GJ26" s="41"/>
      <c r="GK26" s="41"/>
      <c r="GL26" s="41"/>
      <c r="GM26" s="41"/>
      <c r="GN26" s="41"/>
      <c r="GO26" s="41"/>
      <c r="GP26" s="41"/>
      <c r="GQ26" s="41"/>
      <c r="GR26" s="41"/>
      <c r="GS26" s="41"/>
      <c r="GT26" s="41"/>
      <c r="GU26" s="41"/>
      <c r="GV26" s="41"/>
      <c r="GW26" s="41"/>
      <c r="GX26" s="41"/>
      <c r="GY26" s="41"/>
      <c r="GZ26" s="41"/>
      <c r="HA26" s="41"/>
      <c r="HB26" s="41"/>
      <c r="HC26" s="41"/>
      <c r="HD26" s="41"/>
      <c r="HE26" s="41"/>
      <c r="HF26" s="41"/>
      <c r="HG26" s="41"/>
      <c r="HH26" s="41"/>
      <c r="HI26" s="41"/>
      <c r="HJ26" s="41"/>
      <c r="HK26" s="41"/>
      <c r="HL26" s="41"/>
      <c r="HM26" s="41"/>
      <c r="HN26" s="41"/>
      <c r="HO26" s="41"/>
      <c r="HP26" s="41"/>
      <c r="HQ26" s="41"/>
      <c r="HR26" s="41"/>
      <c r="HS26" s="41"/>
      <c r="HT26" s="41"/>
      <c r="HU26" s="41"/>
      <c r="HV26" s="41"/>
      <c r="HW26" s="41"/>
      <c r="HX26" s="41"/>
      <c r="HY26" s="41"/>
      <c r="HZ26" s="41"/>
      <c r="IA26" s="41"/>
      <c r="IB26" s="41"/>
      <c r="IC26" s="41"/>
      <c r="ID26" s="41"/>
      <c r="IE26" s="41"/>
      <c r="IF26" s="41"/>
      <c r="IG26" s="41"/>
      <c r="IH26" s="41"/>
      <c r="II26" s="41"/>
      <c r="IJ26" s="41"/>
    </row>
    <row r="27" ht="20" customHeight="1" spans="1:18">
      <c r="A27" s="10">
        <v>1</v>
      </c>
      <c r="B27" s="19" t="s">
        <v>46</v>
      </c>
      <c r="C27" s="10" t="s">
        <v>24</v>
      </c>
      <c r="D27" s="18" t="s">
        <v>25</v>
      </c>
      <c r="E27" s="10" t="s">
        <v>24</v>
      </c>
      <c r="F27" s="18" t="s">
        <v>25</v>
      </c>
      <c r="G27" s="10" t="s">
        <v>24</v>
      </c>
      <c r="H27" s="18" t="s">
        <v>25</v>
      </c>
      <c r="I27" s="33">
        <f t="shared" ref="I27:I29" si="6">20+20+20</f>
        <v>60</v>
      </c>
      <c r="J27" s="33">
        <f>22+28+26</f>
        <v>76</v>
      </c>
      <c r="K27" s="18">
        <f t="shared" ref="K27:K32" si="7">15+15+15</f>
        <v>45</v>
      </c>
      <c r="L27" s="33">
        <f>5+5+5</f>
        <v>15</v>
      </c>
      <c r="M27" s="18">
        <v>0</v>
      </c>
      <c r="N27" s="34">
        <f>19.91*3</f>
        <v>59.73</v>
      </c>
      <c r="O27" s="35">
        <f>SUM(I27:N27)</f>
        <v>255.73</v>
      </c>
      <c r="P27" s="35">
        <f t="shared" ref="P27:P29" si="8">O27/3</f>
        <v>85.2433333333333</v>
      </c>
      <c r="Q27" s="18">
        <f>RANK(O27,$O$27:$O$29)</f>
        <v>2</v>
      </c>
      <c r="R27" s="42" t="s">
        <v>47</v>
      </c>
    </row>
    <row r="28" ht="20" customHeight="1" spans="1:244">
      <c r="A28" s="10">
        <v>2</v>
      </c>
      <c r="B28" s="17" t="s">
        <v>48</v>
      </c>
      <c r="C28" s="10" t="s">
        <v>24</v>
      </c>
      <c r="D28" s="18" t="s">
        <v>25</v>
      </c>
      <c r="E28" s="10" t="s">
        <v>24</v>
      </c>
      <c r="F28" s="18" t="s">
        <v>25</v>
      </c>
      <c r="G28" s="10" t="s">
        <v>24</v>
      </c>
      <c r="H28" s="18" t="s">
        <v>25</v>
      </c>
      <c r="I28" s="33">
        <f t="shared" si="6"/>
        <v>60</v>
      </c>
      <c r="J28" s="33">
        <f>24+28+26</f>
        <v>78</v>
      </c>
      <c r="K28" s="18">
        <v>0</v>
      </c>
      <c r="L28" s="33">
        <f>5+7.5+5</f>
        <v>17.5</v>
      </c>
      <c r="M28" s="18">
        <v>0</v>
      </c>
      <c r="N28" s="34">
        <f>20*3</f>
        <v>60</v>
      </c>
      <c r="O28" s="35">
        <f>SUM(I28:N28)</f>
        <v>215.5</v>
      </c>
      <c r="P28" s="35">
        <f t="shared" si="8"/>
        <v>71.8333333333333</v>
      </c>
      <c r="Q28" s="18">
        <f>RANK(O28,$O$27:$O$29)</f>
        <v>3</v>
      </c>
      <c r="R28" s="42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</row>
    <row r="29" ht="20" customHeight="1" spans="1:244">
      <c r="A29" s="10">
        <v>3</v>
      </c>
      <c r="B29" s="20" t="s">
        <v>49</v>
      </c>
      <c r="C29" s="10" t="s">
        <v>24</v>
      </c>
      <c r="D29" s="18" t="s">
        <v>25</v>
      </c>
      <c r="E29" s="10" t="s">
        <v>24</v>
      </c>
      <c r="F29" s="18" t="s">
        <v>25</v>
      </c>
      <c r="G29" s="10" t="s">
        <v>24</v>
      </c>
      <c r="H29" s="18" t="s">
        <v>25</v>
      </c>
      <c r="I29" s="33">
        <f t="shared" si="6"/>
        <v>60</v>
      </c>
      <c r="J29" s="33">
        <f>26+32+26</f>
        <v>84</v>
      </c>
      <c r="K29" s="18">
        <f t="shared" si="7"/>
        <v>45</v>
      </c>
      <c r="L29" s="33">
        <f>7.5+10+7.5</f>
        <v>25</v>
      </c>
      <c r="M29" s="18">
        <v>0</v>
      </c>
      <c r="N29" s="34">
        <f>18.07*3</f>
        <v>54.21</v>
      </c>
      <c r="O29" s="35">
        <f>SUM(I29:N29)</f>
        <v>268.21</v>
      </c>
      <c r="P29" s="35">
        <f t="shared" si="8"/>
        <v>89.4033333333333</v>
      </c>
      <c r="Q29" s="18">
        <f>RANK(O29,$O$27:$O$29)</f>
        <v>1</v>
      </c>
      <c r="R29" s="42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</row>
    <row r="30" s="1" customFormat="1" ht="20" customHeight="1" spans="1:18">
      <c r="A30" s="14" t="s">
        <v>50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39"/>
    </row>
    <row r="31" s="2" customFormat="1" ht="60" customHeight="1" spans="1:244">
      <c r="A31" s="16" t="s">
        <v>7</v>
      </c>
      <c r="B31" s="16" t="s">
        <v>8</v>
      </c>
      <c r="C31" s="16" t="s">
        <v>9</v>
      </c>
      <c r="D31" s="16" t="s">
        <v>10</v>
      </c>
      <c r="E31" s="16" t="s">
        <v>11</v>
      </c>
      <c r="F31" s="16" t="s">
        <v>10</v>
      </c>
      <c r="G31" s="16" t="s">
        <v>9</v>
      </c>
      <c r="H31" s="16" t="s">
        <v>10</v>
      </c>
      <c r="I31" s="28" t="s">
        <v>13</v>
      </c>
      <c r="J31" s="28" t="s">
        <v>14</v>
      </c>
      <c r="K31" s="28" t="s">
        <v>15</v>
      </c>
      <c r="L31" s="28" t="s">
        <v>16</v>
      </c>
      <c r="M31" s="29" t="s">
        <v>17</v>
      </c>
      <c r="N31" s="30" t="s">
        <v>18</v>
      </c>
      <c r="O31" s="31" t="s">
        <v>19</v>
      </c>
      <c r="P31" s="32" t="s">
        <v>20</v>
      </c>
      <c r="Q31" s="31" t="s">
        <v>21</v>
      </c>
      <c r="R31" s="40" t="s">
        <v>22</v>
      </c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  <c r="BM31" s="41"/>
      <c r="BN31" s="41"/>
      <c r="BO31" s="41"/>
      <c r="BP31" s="41"/>
      <c r="BQ31" s="41"/>
      <c r="BR31" s="41"/>
      <c r="BS31" s="41"/>
      <c r="BT31" s="41"/>
      <c r="BU31" s="41"/>
      <c r="BV31" s="41"/>
      <c r="BW31" s="41"/>
      <c r="BX31" s="41"/>
      <c r="BY31" s="41"/>
      <c r="BZ31" s="41"/>
      <c r="CA31" s="41"/>
      <c r="CB31" s="41"/>
      <c r="CC31" s="41"/>
      <c r="CD31" s="41"/>
      <c r="CE31" s="41"/>
      <c r="CF31" s="41"/>
      <c r="CG31" s="41"/>
      <c r="CH31" s="41"/>
      <c r="CI31" s="41"/>
      <c r="CJ31" s="41"/>
      <c r="CK31" s="41"/>
      <c r="CL31" s="41"/>
      <c r="CM31" s="41"/>
      <c r="CN31" s="41"/>
      <c r="CO31" s="41"/>
      <c r="CP31" s="41"/>
      <c r="CQ31" s="41"/>
      <c r="CR31" s="41"/>
      <c r="CS31" s="41"/>
      <c r="CT31" s="41"/>
      <c r="CU31" s="41"/>
      <c r="CV31" s="41"/>
      <c r="CW31" s="41"/>
      <c r="CX31" s="41"/>
      <c r="CY31" s="41"/>
      <c r="CZ31" s="41"/>
      <c r="DA31" s="41"/>
      <c r="DB31" s="41"/>
      <c r="DC31" s="41"/>
      <c r="DD31" s="41"/>
      <c r="DE31" s="41"/>
      <c r="DF31" s="41"/>
      <c r="DG31" s="41"/>
      <c r="DH31" s="41"/>
      <c r="DI31" s="41"/>
      <c r="DJ31" s="41"/>
      <c r="DK31" s="41"/>
      <c r="DL31" s="41"/>
      <c r="DM31" s="41"/>
      <c r="DN31" s="41"/>
      <c r="DO31" s="41"/>
      <c r="DP31" s="41"/>
      <c r="DQ31" s="41"/>
      <c r="DR31" s="41"/>
      <c r="DS31" s="41"/>
      <c r="DT31" s="41"/>
      <c r="DU31" s="41"/>
      <c r="DV31" s="41"/>
      <c r="DW31" s="41"/>
      <c r="DX31" s="41"/>
      <c r="DY31" s="41"/>
      <c r="DZ31" s="41"/>
      <c r="EA31" s="41"/>
      <c r="EB31" s="41"/>
      <c r="EC31" s="41"/>
      <c r="ED31" s="41"/>
      <c r="EE31" s="41"/>
      <c r="EF31" s="41"/>
      <c r="EG31" s="41"/>
      <c r="EH31" s="41"/>
      <c r="EI31" s="41"/>
      <c r="EJ31" s="41"/>
      <c r="EK31" s="41"/>
      <c r="EL31" s="41"/>
      <c r="EM31" s="41"/>
      <c r="EN31" s="41"/>
      <c r="EO31" s="41"/>
      <c r="EP31" s="41"/>
      <c r="EQ31" s="41"/>
      <c r="ER31" s="41"/>
      <c r="ES31" s="41"/>
      <c r="ET31" s="41"/>
      <c r="EU31" s="41"/>
      <c r="EV31" s="41"/>
      <c r="EW31" s="41"/>
      <c r="EX31" s="41"/>
      <c r="EY31" s="41"/>
      <c r="EZ31" s="41"/>
      <c r="FA31" s="41"/>
      <c r="FB31" s="41"/>
      <c r="FC31" s="41"/>
      <c r="FD31" s="41"/>
      <c r="FE31" s="41"/>
      <c r="FF31" s="41"/>
      <c r="FG31" s="41"/>
      <c r="FH31" s="41"/>
      <c r="FI31" s="41"/>
      <c r="FJ31" s="41"/>
      <c r="FK31" s="41"/>
      <c r="FL31" s="41"/>
      <c r="FM31" s="41"/>
      <c r="FN31" s="41"/>
      <c r="FO31" s="41"/>
      <c r="FP31" s="41"/>
      <c r="FQ31" s="41"/>
      <c r="FR31" s="41"/>
      <c r="FS31" s="41"/>
      <c r="FT31" s="41"/>
      <c r="FU31" s="41"/>
      <c r="FV31" s="41"/>
      <c r="FW31" s="41"/>
      <c r="FX31" s="41"/>
      <c r="FY31" s="41"/>
      <c r="FZ31" s="41"/>
      <c r="GA31" s="41"/>
      <c r="GB31" s="41"/>
      <c r="GC31" s="41"/>
      <c r="GD31" s="41"/>
      <c r="GE31" s="41"/>
      <c r="GF31" s="41"/>
      <c r="GG31" s="41"/>
      <c r="GH31" s="41"/>
      <c r="GI31" s="41"/>
      <c r="GJ31" s="41"/>
      <c r="GK31" s="41"/>
      <c r="GL31" s="41"/>
      <c r="GM31" s="41"/>
      <c r="GN31" s="41"/>
      <c r="GO31" s="41"/>
      <c r="GP31" s="41"/>
      <c r="GQ31" s="41"/>
      <c r="GR31" s="41"/>
      <c r="GS31" s="41"/>
      <c r="GT31" s="41"/>
      <c r="GU31" s="41"/>
      <c r="GV31" s="41"/>
      <c r="GW31" s="41"/>
      <c r="GX31" s="41"/>
      <c r="GY31" s="41"/>
      <c r="GZ31" s="41"/>
      <c r="HA31" s="41"/>
      <c r="HB31" s="41"/>
      <c r="HC31" s="41"/>
      <c r="HD31" s="41"/>
      <c r="HE31" s="41"/>
      <c r="HF31" s="41"/>
      <c r="HG31" s="41"/>
      <c r="HH31" s="41"/>
      <c r="HI31" s="41"/>
      <c r="HJ31" s="41"/>
      <c r="HK31" s="41"/>
      <c r="HL31" s="41"/>
      <c r="HM31" s="41"/>
      <c r="HN31" s="41"/>
      <c r="HO31" s="41"/>
      <c r="HP31" s="41"/>
      <c r="HQ31" s="41"/>
      <c r="HR31" s="41"/>
      <c r="HS31" s="41"/>
      <c r="HT31" s="41"/>
      <c r="HU31" s="41"/>
      <c r="HV31" s="41"/>
      <c r="HW31" s="41"/>
      <c r="HX31" s="41"/>
      <c r="HY31" s="41"/>
      <c r="HZ31" s="41"/>
      <c r="IA31" s="41"/>
      <c r="IB31" s="41"/>
      <c r="IC31" s="41"/>
      <c r="ID31" s="41"/>
      <c r="IE31" s="41"/>
      <c r="IF31" s="41"/>
      <c r="IG31" s="41"/>
      <c r="IH31" s="41"/>
      <c r="II31" s="41"/>
      <c r="IJ31" s="41"/>
    </row>
    <row r="32" ht="20" customHeight="1" spans="1:18">
      <c r="A32" s="10">
        <v>1</v>
      </c>
      <c r="B32" s="17" t="s">
        <v>51</v>
      </c>
      <c r="C32" s="10" t="s">
        <v>24</v>
      </c>
      <c r="D32" s="18" t="s">
        <v>25</v>
      </c>
      <c r="E32" s="10" t="s">
        <v>24</v>
      </c>
      <c r="F32" s="18" t="s">
        <v>25</v>
      </c>
      <c r="G32" s="10" t="s">
        <v>24</v>
      </c>
      <c r="H32" s="18" t="s">
        <v>25</v>
      </c>
      <c r="I32" s="33">
        <f t="shared" ref="I32:I34" si="9">20+20+20</f>
        <v>60</v>
      </c>
      <c r="J32" s="33">
        <f>22+30+26</f>
        <v>78</v>
      </c>
      <c r="K32" s="18">
        <f t="shared" si="7"/>
        <v>45</v>
      </c>
      <c r="L32" s="33">
        <f>6+9+6</f>
        <v>21</v>
      </c>
      <c r="M32" s="18">
        <v>0</v>
      </c>
      <c r="N32" s="34">
        <f>20*3</f>
        <v>60</v>
      </c>
      <c r="O32" s="35">
        <f>SUM(I32:N32)</f>
        <v>264</v>
      </c>
      <c r="P32" s="35">
        <f t="shared" ref="P32:P34" si="10">O32/3</f>
        <v>88</v>
      </c>
      <c r="Q32" s="18">
        <f>RANK(O32,$O$32:$O$34)</f>
        <v>1</v>
      </c>
      <c r="R32" s="42" t="s">
        <v>52</v>
      </c>
    </row>
    <row r="33" ht="20" customHeight="1" spans="1:244">
      <c r="A33" s="10">
        <v>2</v>
      </c>
      <c r="B33" s="19" t="s">
        <v>53</v>
      </c>
      <c r="C33" s="10" t="s">
        <v>24</v>
      </c>
      <c r="D33" s="18" t="s">
        <v>25</v>
      </c>
      <c r="E33" s="10" t="s">
        <v>24</v>
      </c>
      <c r="F33" s="18" t="s">
        <v>25</v>
      </c>
      <c r="G33" s="10" t="s">
        <v>24</v>
      </c>
      <c r="H33" s="18" t="s">
        <v>25</v>
      </c>
      <c r="I33" s="33">
        <f t="shared" si="9"/>
        <v>60</v>
      </c>
      <c r="J33" s="33">
        <f>14+26+18</f>
        <v>58</v>
      </c>
      <c r="K33" s="18">
        <f>10+10+10</f>
        <v>30</v>
      </c>
      <c r="L33" s="33">
        <f>3+3+6</f>
        <v>12</v>
      </c>
      <c r="M33" s="18">
        <v>0</v>
      </c>
      <c r="N33" s="34">
        <f>17.97*3</f>
        <v>53.91</v>
      </c>
      <c r="O33" s="35">
        <f>SUM(I33:N33)</f>
        <v>213.91</v>
      </c>
      <c r="P33" s="35">
        <f t="shared" si="10"/>
        <v>71.3033333333333</v>
      </c>
      <c r="Q33" s="18">
        <f>RANK(O33,$O$32:$O$34)</f>
        <v>3</v>
      </c>
      <c r="R33" s="42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</row>
    <row r="34" ht="20" customHeight="1" spans="1:244">
      <c r="A34" s="10">
        <v>3</v>
      </c>
      <c r="B34" s="20" t="s">
        <v>54</v>
      </c>
      <c r="C34" s="10" t="s">
        <v>24</v>
      </c>
      <c r="D34" s="18" t="s">
        <v>25</v>
      </c>
      <c r="E34" s="10" t="s">
        <v>24</v>
      </c>
      <c r="F34" s="18" t="s">
        <v>25</v>
      </c>
      <c r="G34" s="10" t="s">
        <v>24</v>
      </c>
      <c r="H34" s="18" t="s">
        <v>25</v>
      </c>
      <c r="I34" s="33">
        <f t="shared" si="9"/>
        <v>60</v>
      </c>
      <c r="J34" s="33">
        <f>12+28+18</f>
        <v>58</v>
      </c>
      <c r="K34" s="18">
        <f>15+15+15</f>
        <v>45</v>
      </c>
      <c r="L34" s="33">
        <f>3+3+6</f>
        <v>12</v>
      </c>
      <c r="M34" s="18">
        <v>0</v>
      </c>
      <c r="N34" s="34">
        <f>17.92*3</f>
        <v>53.76</v>
      </c>
      <c r="O34" s="35">
        <f>SUM(I34:N34)</f>
        <v>228.76</v>
      </c>
      <c r="P34" s="35">
        <f t="shared" si="10"/>
        <v>76.2533333333333</v>
      </c>
      <c r="Q34" s="18">
        <f>RANK(O34,$O$32:$O$34)</f>
        <v>2</v>
      </c>
      <c r="R34" s="42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</row>
    <row r="35" s="1" customFormat="1" ht="20" customHeight="1" spans="1:18">
      <c r="A35" s="14" t="s">
        <v>55</v>
      </c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39"/>
    </row>
    <row r="36" s="2" customFormat="1" ht="60" customHeight="1" spans="1:244">
      <c r="A36" s="16" t="s">
        <v>7</v>
      </c>
      <c r="B36" s="16" t="s">
        <v>8</v>
      </c>
      <c r="C36" s="16" t="s">
        <v>9</v>
      </c>
      <c r="D36" s="16" t="s">
        <v>10</v>
      </c>
      <c r="E36" s="16" t="s">
        <v>11</v>
      </c>
      <c r="F36" s="16" t="s">
        <v>10</v>
      </c>
      <c r="G36" s="16" t="s">
        <v>9</v>
      </c>
      <c r="H36" s="16" t="s">
        <v>10</v>
      </c>
      <c r="I36" s="28" t="s">
        <v>13</v>
      </c>
      <c r="J36" s="28" t="s">
        <v>14</v>
      </c>
      <c r="K36" s="28" t="s">
        <v>15</v>
      </c>
      <c r="L36" s="28" t="s">
        <v>16</v>
      </c>
      <c r="M36" s="29" t="s">
        <v>17</v>
      </c>
      <c r="N36" s="30" t="s">
        <v>18</v>
      </c>
      <c r="O36" s="31" t="s">
        <v>19</v>
      </c>
      <c r="P36" s="32" t="s">
        <v>20</v>
      </c>
      <c r="Q36" s="31" t="s">
        <v>21</v>
      </c>
      <c r="R36" s="40" t="s">
        <v>22</v>
      </c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  <c r="BQ36" s="41"/>
      <c r="BR36" s="41"/>
      <c r="BS36" s="41"/>
      <c r="BT36" s="41"/>
      <c r="BU36" s="41"/>
      <c r="BV36" s="41"/>
      <c r="BW36" s="41"/>
      <c r="BX36" s="41"/>
      <c r="BY36" s="41"/>
      <c r="BZ36" s="41"/>
      <c r="CA36" s="41"/>
      <c r="CB36" s="41"/>
      <c r="CC36" s="41"/>
      <c r="CD36" s="41"/>
      <c r="CE36" s="41"/>
      <c r="CF36" s="41"/>
      <c r="CG36" s="41"/>
      <c r="CH36" s="41"/>
      <c r="CI36" s="41"/>
      <c r="CJ36" s="41"/>
      <c r="CK36" s="41"/>
      <c r="CL36" s="41"/>
      <c r="CM36" s="41"/>
      <c r="CN36" s="41"/>
      <c r="CO36" s="41"/>
      <c r="CP36" s="41"/>
      <c r="CQ36" s="41"/>
      <c r="CR36" s="41"/>
      <c r="CS36" s="41"/>
      <c r="CT36" s="41"/>
      <c r="CU36" s="41"/>
      <c r="CV36" s="41"/>
      <c r="CW36" s="41"/>
      <c r="CX36" s="41"/>
      <c r="CY36" s="41"/>
      <c r="CZ36" s="41"/>
      <c r="DA36" s="41"/>
      <c r="DB36" s="41"/>
      <c r="DC36" s="41"/>
      <c r="DD36" s="41"/>
      <c r="DE36" s="41"/>
      <c r="DF36" s="41"/>
      <c r="DG36" s="41"/>
      <c r="DH36" s="41"/>
      <c r="DI36" s="41"/>
      <c r="DJ36" s="41"/>
      <c r="DK36" s="41"/>
      <c r="DL36" s="41"/>
      <c r="DM36" s="41"/>
      <c r="DN36" s="41"/>
      <c r="DO36" s="41"/>
      <c r="DP36" s="41"/>
      <c r="DQ36" s="41"/>
      <c r="DR36" s="41"/>
      <c r="DS36" s="41"/>
      <c r="DT36" s="41"/>
      <c r="DU36" s="41"/>
      <c r="DV36" s="41"/>
      <c r="DW36" s="41"/>
      <c r="DX36" s="41"/>
      <c r="DY36" s="41"/>
      <c r="DZ36" s="41"/>
      <c r="EA36" s="41"/>
      <c r="EB36" s="41"/>
      <c r="EC36" s="41"/>
      <c r="ED36" s="41"/>
      <c r="EE36" s="41"/>
      <c r="EF36" s="41"/>
      <c r="EG36" s="41"/>
      <c r="EH36" s="41"/>
      <c r="EI36" s="41"/>
      <c r="EJ36" s="41"/>
      <c r="EK36" s="41"/>
      <c r="EL36" s="41"/>
      <c r="EM36" s="41"/>
      <c r="EN36" s="41"/>
      <c r="EO36" s="41"/>
      <c r="EP36" s="41"/>
      <c r="EQ36" s="41"/>
      <c r="ER36" s="41"/>
      <c r="ES36" s="41"/>
      <c r="ET36" s="41"/>
      <c r="EU36" s="41"/>
      <c r="EV36" s="41"/>
      <c r="EW36" s="41"/>
      <c r="EX36" s="41"/>
      <c r="EY36" s="41"/>
      <c r="EZ36" s="41"/>
      <c r="FA36" s="41"/>
      <c r="FB36" s="41"/>
      <c r="FC36" s="41"/>
      <c r="FD36" s="41"/>
      <c r="FE36" s="41"/>
      <c r="FF36" s="41"/>
      <c r="FG36" s="41"/>
      <c r="FH36" s="41"/>
      <c r="FI36" s="41"/>
      <c r="FJ36" s="41"/>
      <c r="FK36" s="41"/>
      <c r="FL36" s="41"/>
      <c r="FM36" s="41"/>
      <c r="FN36" s="41"/>
      <c r="FO36" s="41"/>
      <c r="FP36" s="41"/>
      <c r="FQ36" s="41"/>
      <c r="FR36" s="41"/>
      <c r="FS36" s="41"/>
      <c r="FT36" s="41"/>
      <c r="FU36" s="41"/>
      <c r="FV36" s="41"/>
      <c r="FW36" s="41"/>
      <c r="FX36" s="41"/>
      <c r="FY36" s="41"/>
      <c r="FZ36" s="41"/>
      <c r="GA36" s="41"/>
      <c r="GB36" s="41"/>
      <c r="GC36" s="41"/>
      <c r="GD36" s="41"/>
      <c r="GE36" s="41"/>
      <c r="GF36" s="41"/>
      <c r="GG36" s="41"/>
      <c r="GH36" s="41"/>
      <c r="GI36" s="41"/>
      <c r="GJ36" s="41"/>
      <c r="GK36" s="41"/>
      <c r="GL36" s="41"/>
      <c r="GM36" s="41"/>
      <c r="GN36" s="41"/>
      <c r="GO36" s="41"/>
      <c r="GP36" s="41"/>
      <c r="GQ36" s="41"/>
      <c r="GR36" s="41"/>
      <c r="GS36" s="41"/>
      <c r="GT36" s="41"/>
      <c r="GU36" s="41"/>
      <c r="GV36" s="41"/>
      <c r="GW36" s="41"/>
      <c r="GX36" s="41"/>
      <c r="GY36" s="41"/>
      <c r="GZ36" s="41"/>
      <c r="HA36" s="41"/>
      <c r="HB36" s="41"/>
      <c r="HC36" s="41"/>
      <c r="HD36" s="41"/>
      <c r="HE36" s="41"/>
      <c r="HF36" s="41"/>
      <c r="HG36" s="41"/>
      <c r="HH36" s="41"/>
      <c r="HI36" s="41"/>
      <c r="HJ36" s="41"/>
      <c r="HK36" s="41"/>
      <c r="HL36" s="41"/>
      <c r="HM36" s="41"/>
      <c r="HN36" s="41"/>
      <c r="HO36" s="41"/>
      <c r="HP36" s="41"/>
      <c r="HQ36" s="41"/>
      <c r="HR36" s="41"/>
      <c r="HS36" s="41"/>
      <c r="HT36" s="41"/>
      <c r="HU36" s="41"/>
      <c r="HV36" s="41"/>
      <c r="HW36" s="41"/>
      <c r="HX36" s="41"/>
      <c r="HY36" s="41"/>
      <c r="HZ36" s="41"/>
      <c r="IA36" s="41"/>
      <c r="IB36" s="41"/>
      <c r="IC36" s="41"/>
      <c r="ID36" s="41"/>
      <c r="IE36" s="41"/>
      <c r="IF36" s="41"/>
      <c r="IG36" s="41"/>
      <c r="IH36" s="41"/>
      <c r="II36" s="41"/>
      <c r="IJ36" s="41"/>
    </row>
    <row r="37" ht="20" customHeight="1" spans="1:18">
      <c r="A37" s="10">
        <v>1</v>
      </c>
      <c r="B37" s="19" t="s">
        <v>23</v>
      </c>
      <c r="C37" s="10" t="s">
        <v>24</v>
      </c>
      <c r="D37" s="18" t="s">
        <v>25</v>
      </c>
      <c r="E37" s="10" t="s">
        <v>24</v>
      </c>
      <c r="F37" s="18" t="s">
        <v>25</v>
      </c>
      <c r="G37" s="10" t="s">
        <v>24</v>
      </c>
      <c r="H37" s="18" t="s">
        <v>25</v>
      </c>
      <c r="I37" s="33">
        <f t="shared" ref="I37:I39" si="11">20+20+20</f>
        <v>60</v>
      </c>
      <c r="J37" s="33">
        <f>20+28+28</f>
        <v>76</v>
      </c>
      <c r="K37" s="18">
        <f>5+5+5</f>
        <v>15</v>
      </c>
      <c r="L37" s="33">
        <f>6+9+9</f>
        <v>24</v>
      </c>
      <c r="M37" s="18">
        <v>0</v>
      </c>
      <c r="N37" s="34">
        <f>20*3</f>
        <v>60</v>
      </c>
      <c r="O37" s="35">
        <f>SUM(I37:N37)</f>
        <v>235</v>
      </c>
      <c r="P37" s="35">
        <f t="shared" ref="P37:P39" si="12">O37/3</f>
        <v>78.3333333333333</v>
      </c>
      <c r="Q37" s="18">
        <f>RANK(O37,$O$37:$O$39)</f>
        <v>1</v>
      </c>
      <c r="R37" s="42" t="s">
        <v>56</v>
      </c>
    </row>
    <row r="38" ht="20" customHeight="1" spans="1:244">
      <c r="A38" s="10">
        <v>2</v>
      </c>
      <c r="B38" s="17" t="s">
        <v>27</v>
      </c>
      <c r="C38" s="10" t="s">
        <v>24</v>
      </c>
      <c r="D38" s="18" t="s">
        <v>25</v>
      </c>
      <c r="E38" s="10" t="s">
        <v>24</v>
      </c>
      <c r="F38" s="18" t="s">
        <v>25</v>
      </c>
      <c r="G38" s="10" t="s">
        <v>24</v>
      </c>
      <c r="H38" s="18" t="s">
        <v>25</v>
      </c>
      <c r="I38" s="33">
        <f t="shared" si="11"/>
        <v>60</v>
      </c>
      <c r="J38" s="33">
        <f>22+28+28</f>
        <v>78</v>
      </c>
      <c r="K38" s="18">
        <v>0</v>
      </c>
      <c r="L38" s="33">
        <f>6+6+9</f>
        <v>21</v>
      </c>
      <c r="M38" s="18">
        <v>0</v>
      </c>
      <c r="N38" s="34">
        <f>19.99*3</f>
        <v>59.97</v>
      </c>
      <c r="O38" s="35">
        <f>SUM(I38:N38)</f>
        <v>218.97</v>
      </c>
      <c r="P38" s="35">
        <f t="shared" si="12"/>
        <v>72.99</v>
      </c>
      <c r="Q38" s="18">
        <f>RANK(O38,$O$37:$O$39)</f>
        <v>2</v>
      </c>
      <c r="R38" s="42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</row>
    <row r="39" ht="20" customHeight="1" spans="1:244">
      <c r="A39" s="10">
        <v>3</v>
      </c>
      <c r="B39" s="20" t="s">
        <v>57</v>
      </c>
      <c r="C39" s="10" t="s">
        <v>24</v>
      </c>
      <c r="D39" s="18" t="s">
        <v>25</v>
      </c>
      <c r="E39" s="10" t="s">
        <v>24</v>
      </c>
      <c r="F39" s="18" t="s">
        <v>25</v>
      </c>
      <c r="G39" s="10" t="s">
        <v>24</v>
      </c>
      <c r="H39" s="18" t="s">
        <v>25</v>
      </c>
      <c r="I39" s="33">
        <f t="shared" si="11"/>
        <v>60</v>
      </c>
      <c r="J39" s="33">
        <f>18+26+28</f>
        <v>72</v>
      </c>
      <c r="K39" s="18">
        <v>0</v>
      </c>
      <c r="L39" s="33">
        <f>6+6+9</f>
        <v>21</v>
      </c>
      <c r="M39" s="18">
        <v>0</v>
      </c>
      <c r="N39" s="34">
        <f>19.99*3</f>
        <v>59.97</v>
      </c>
      <c r="O39" s="35">
        <f>SUM(I39:N39)</f>
        <v>212.97</v>
      </c>
      <c r="P39" s="35">
        <f t="shared" si="12"/>
        <v>70.99</v>
      </c>
      <c r="Q39" s="18">
        <f>RANK(O39,$O$37:$O$39)</f>
        <v>3</v>
      </c>
      <c r="R39" s="42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</row>
    <row r="40" s="1" customFormat="1" ht="20" customHeight="1" spans="1:18">
      <c r="A40" s="14" t="s">
        <v>58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39"/>
    </row>
    <row r="41" s="2" customFormat="1" ht="60" customHeight="1" spans="1:244">
      <c r="A41" s="16" t="s">
        <v>7</v>
      </c>
      <c r="B41" s="16" t="s">
        <v>8</v>
      </c>
      <c r="C41" s="16" t="s">
        <v>9</v>
      </c>
      <c r="D41" s="16" t="s">
        <v>10</v>
      </c>
      <c r="E41" s="16" t="s">
        <v>11</v>
      </c>
      <c r="F41" s="16" t="s">
        <v>10</v>
      </c>
      <c r="G41" s="16" t="s">
        <v>9</v>
      </c>
      <c r="H41" s="16" t="s">
        <v>10</v>
      </c>
      <c r="I41" s="28" t="s">
        <v>13</v>
      </c>
      <c r="J41" s="28" t="s">
        <v>14</v>
      </c>
      <c r="K41" s="28" t="s">
        <v>15</v>
      </c>
      <c r="L41" s="28" t="s">
        <v>16</v>
      </c>
      <c r="M41" s="29" t="s">
        <v>17</v>
      </c>
      <c r="N41" s="30" t="s">
        <v>18</v>
      </c>
      <c r="O41" s="31" t="s">
        <v>19</v>
      </c>
      <c r="P41" s="32" t="s">
        <v>20</v>
      </c>
      <c r="Q41" s="31" t="s">
        <v>21</v>
      </c>
      <c r="R41" s="40" t="s">
        <v>22</v>
      </c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  <c r="BF41" s="41"/>
      <c r="BG41" s="41"/>
      <c r="BH41" s="41"/>
      <c r="BI41" s="41"/>
      <c r="BJ41" s="41"/>
      <c r="BK41" s="41"/>
      <c r="BL41" s="41"/>
      <c r="BM41" s="41"/>
      <c r="BN41" s="41"/>
      <c r="BO41" s="41"/>
      <c r="BP41" s="41"/>
      <c r="BQ41" s="41"/>
      <c r="BR41" s="41"/>
      <c r="BS41" s="41"/>
      <c r="BT41" s="41"/>
      <c r="BU41" s="41"/>
      <c r="BV41" s="41"/>
      <c r="BW41" s="41"/>
      <c r="BX41" s="41"/>
      <c r="BY41" s="41"/>
      <c r="BZ41" s="41"/>
      <c r="CA41" s="41"/>
      <c r="CB41" s="41"/>
      <c r="CC41" s="41"/>
      <c r="CD41" s="41"/>
      <c r="CE41" s="41"/>
      <c r="CF41" s="41"/>
      <c r="CG41" s="41"/>
      <c r="CH41" s="41"/>
      <c r="CI41" s="41"/>
      <c r="CJ41" s="41"/>
      <c r="CK41" s="41"/>
      <c r="CL41" s="41"/>
      <c r="CM41" s="41"/>
      <c r="CN41" s="41"/>
      <c r="CO41" s="41"/>
      <c r="CP41" s="41"/>
      <c r="CQ41" s="41"/>
      <c r="CR41" s="41"/>
      <c r="CS41" s="41"/>
      <c r="CT41" s="41"/>
      <c r="CU41" s="41"/>
      <c r="CV41" s="41"/>
      <c r="CW41" s="41"/>
      <c r="CX41" s="41"/>
      <c r="CY41" s="41"/>
      <c r="CZ41" s="41"/>
      <c r="DA41" s="41"/>
      <c r="DB41" s="41"/>
      <c r="DC41" s="41"/>
      <c r="DD41" s="41"/>
      <c r="DE41" s="41"/>
      <c r="DF41" s="41"/>
      <c r="DG41" s="41"/>
      <c r="DH41" s="41"/>
      <c r="DI41" s="41"/>
      <c r="DJ41" s="41"/>
      <c r="DK41" s="41"/>
      <c r="DL41" s="41"/>
      <c r="DM41" s="41"/>
      <c r="DN41" s="41"/>
      <c r="DO41" s="41"/>
      <c r="DP41" s="41"/>
      <c r="DQ41" s="41"/>
      <c r="DR41" s="41"/>
      <c r="DS41" s="41"/>
      <c r="DT41" s="41"/>
      <c r="DU41" s="41"/>
      <c r="DV41" s="41"/>
      <c r="DW41" s="41"/>
      <c r="DX41" s="41"/>
      <c r="DY41" s="41"/>
      <c r="DZ41" s="41"/>
      <c r="EA41" s="41"/>
      <c r="EB41" s="41"/>
      <c r="EC41" s="41"/>
      <c r="ED41" s="41"/>
      <c r="EE41" s="41"/>
      <c r="EF41" s="41"/>
      <c r="EG41" s="41"/>
      <c r="EH41" s="41"/>
      <c r="EI41" s="41"/>
      <c r="EJ41" s="41"/>
      <c r="EK41" s="41"/>
      <c r="EL41" s="41"/>
      <c r="EM41" s="41"/>
      <c r="EN41" s="41"/>
      <c r="EO41" s="41"/>
      <c r="EP41" s="41"/>
      <c r="EQ41" s="41"/>
      <c r="ER41" s="41"/>
      <c r="ES41" s="41"/>
      <c r="ET41" s="41"/>
      <c r="EU41" s="41"/>
      <c r="EV41" s="41"/>
      <c r="EW41" s="41"/>
      <c r="EX41" s="41"/>
      <c r="EY41" s="41"/>
      <c r="EZ41" s="41"/>
      <c r="FA41" s="41"/>
      <c r="FB41" s="41"/>
      <c r="FC41" s="41"/>
      <c r="FD41" s="41"/>
      <c r="FE41" s="41"/>
      <c r="FF41" s="41"/>
      <c r="FG41" s="41"/>
      <c r="FH41" s="41"/>
      <c r="FI41" s="41"/>
      <c r="FJ41" s="41"/>
      <c r="FK41" s="41"/>
      <c r="FL41" s="41"/>
      <c r="FM41" s="41"/>
      <c r="FN41" s="41"/>
      <c r="FO41" s="41"/>
      <c r="FP41" s="41"/>
      <c r="FQ41" s="41"/>
      <c r="FR41" s="41"/>
      <c r="FS41" s="41"/>
      <c r="FT41" s="41"/>
      <c r="FU41" s="41"/>
      <c r="FV41" s="41"/>
      <c r="FW41" s="41"/>
      <c r="FX41" s="41"/>
      <c r="FY41" s="41"/>
      <c r="FZ41" s="41"/>
      <c r="GA41" s="41"/>
      <c r="GB41" s="41"/>
      <c r="GC41" s="41"/>
      <c r="GD41" s="41"/>
      <c r="GE41" s="41"/>
      <c r="GF41" s="41"/>
      <c r="GG41" s="41"/>
      <c r="GH41" s="41"/>
      <c r="GI41" s="41"/>
      <c r="GJ41" s="41"/>
      <c r="GK41" s="41"/>
      <c r="GL41" s="41"/>
      <c r="GM41" s="41"/>
      <c r="GN41" s="41"/>
      <c r="GO41" s="41"/>
      <c r="GP41" s="41"/>
      <c r="GQ41" s="41"/>
      <c r="GR41" s="41"/>
      <c r="GS41" s="41"/>
      <c r="GT41" s="41"/>
      <c r="GU41" s="41"/>
      <c r="GV41" s="41"/>
      <c r="GW41" s="41"/>
      <c r="GX41" s="41"/>
      <c r="GY41" s="41"/>
      <c r="GZ41" s="41"/>
      <c r="HA41" s="41"/>
      <c r="HB41" s="41"/>
      <c r="HC41" s="41"/>
      <c r="HD41" s="41"/>
      <c r="HE41" s="41"/>
      <c r="HF41" s="41"/>
      <c r="HG41" s="41"/>
      <c r="HH41" s="41"/>
      <c r="HI41" s="41"/>
      <c r="HJ41" s="41"/>
      <c r="HK41" s="41"/>
      <c r="HL41" s="41"/>
      <c r="HM41" s="41"/>
      <c r="HN41" s="41"/>
      <c r="HO41" s="41"/>
      <c r="HP41" s="41"/>
      <c r="HQ41" s="41"/>
      <c r="HR41" s="41"/>
      <c r="HS41" s="41"/>
      <c r="HT41" s="41"/>
      <c r="HU41" s="41"/>
      <c r="HV41" s="41"/>
      <c r="HW41" s="41"/>
      <c r="HX41" s="41"/>
      <c r="HY41" s="41"/>
      <c r="HZ41" s="41"/>
      <c r="IA41" s="41"/>
      <c r="IB41" s="41"/>
      <c r="IC41" s="41"/>
      <c r="ID41" s="41"/>
      <c r="IE41" s="41"/>
      <c r="IF41" s="41"/>
      <c r="IG41" s="41"/>
      <c r="IH41" s="41"/>
      <c r="II41" s="41"/>
      <c r="IJ41" s="41"/>
    </row>
    <row r="42" ht="20" customHeight="1" spans="1:18">
      <c r="A42" s="10">
        <v>1</v>
      </c>
      <c r="B42" s="19" t="s">
        <v>23</v>
      </c>
      <c r="C42" s="10" t="s">
        <v>24</v>
      </c>
      <c r="D42" s="18" t="s">
        <v>25</v>
      </c>
      <c r="E42" s="10" t="s">
        <v>24</v>
      </c>
      <c r="F42" s="18" t="s">
        <v>25</v>
      </c>
      <c r="G42" s="10" t="s">
        <v>24</v>
      </c>
      <c r="H42" s="18" t="s">
        <v>25</v>
      </c>
      <c r="I42" s="33">
        <f t="shared" ref="I42:I44" si="13">20+20+20</f>
        <v>60</v>
      </c>
      <c r="J42" s="33">
        <f>22+28+26</f>
        <v>76</v>
      </c>
      <c r="K42" s="18">
        <f>5+5+5</f>
        <v>15</v>
      </c>
      <c r="L42" s="33">
        <f>6+9+9</f>
        <v>24</v>
      </c>
      <c r="M42" s="18">
        <v>0</v>
      </c>
      <c r="N42" s="34">
        <f>20*3</f>
        <v>60</v>
      </c>
      <c r="O42" s="35">
        <f>SUM(I42:N42)</f>
        <v>235</v>
      </c>
      <c r="P42" s="35">
        <f t="shared" ref="P42:P44" si="14">O42/3</f>
        <v>78.3333333333333</v>
      </c>
      <c r="Q42" s="18">
        <f>RANK(O42,$O$42:$O$44)</f>
        <v>1</v>
      </c>
      <c r="R42" s="42" t="s">
        <v>59</v>
      </c>
    </row>
    <row r="43" ht="20" customHeight="1" spans="1:244">
      <c r="A43" s="10">
        <v>2</v>
      </c>
      <c r="B43" s="17" t="s">
        <v>57</v>
      </c>
      <c r="C43" s="10" t="s">
        <v>24</v>
      </c>
      <c r="D43" s="18" t="s">
        <v>25</v>
      </c>
      <c r="E43" s="10" t="s">
        <v>24</v>
      </c>
      <c r="F43" s="18" t="s">
        <v>25</v>
      </c>
      <c r="G43" s="10" t="s">
        <v>24</v>
      </c>
      <c r="H43" s="18" t="s">
        <v>25</v>
      </c>
      <c r="I43" s="33">
        <f t="shared" si="13"/>
        <v>60</v>
      </c>
      <c r="J43" s="33">
        <f>18+26+26</f>
        <v>70</v>
      </c>
      <c r="K43" s="18">
        <v>0</v>
      </c>
      <c r="L43" s="33">
        <f>6+6+9</f>
        <v>21</v>
      </c>
      <c r="M43" s="18">
        <v>0</v>
      </c>
      <c r="N43" s="34">
        <f>19.98*3</f>
        <v>59.94</v>
      </c>
      <c r="O43" s="35">
        <f>SUM(I43:N43)</f>
        <v>210.94</v>
      </c>
      <c r="P43" s="35">
        <f t="shared" si="14"/>
        <v>70.3133333333333</v>
      </c>
      <c r="Q43" s="18">
        <f>RANK(O43,$O$42:$O$44)</f>
        <v>3</v>
      </c>
      <c r="R43" s="42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</row>
    <row r="44" ht="20" customHeight="1" spans="1:244">
      <c r="A44" s="10">
        <v>3</v>
      </c>
      <c r="B44" s="20" t="s">
        <v>28</v>
      </c>
      <c r="C44" s="10" t="s">
        <v>24</v>
      </c>
      <c r="D44" s="18" t="s">
        <v>25</v>
      </c>
      <c r="E44" s="10" t="s">
        <v>24</v>
      </c>
      <c r="F44" s="18" t="s">
        <v>25</v>
      </c>
      <c r="G44" s="10" t="s">
        <v>24</v>
      </c>
      <c r="H44" s="18" t="s">
        <v>25</v>
      </c>
      <c r="I44" s="33">
        <f t="shared" si="13"/>
        <v>60</v>
      </c>
      <c r="J44" s="33">
        <f>20+26+26</f>
        <v>72</v>
      </c>
      <c r="K44" s="18">
        <v>0</v>
      </c>
      <c r="L44" s="33">
        <f>6+6+9</f>
        <v>21</v>
      </c>
      <c r="M44" s="18">
        <v>0</v>
      </c>
      <c r="N44" s="34">
        <f>19.98*3</f>
        <v>59.94</v>
      </c>
      <c r="O44" s="35">
        <f>SUM(I44:N44)</f>
        <v>212.94</v>
      </c>
      <c r="P44" s="35">
        <f t="shared" si="14"/>
        <v>70.98</v>
      </c>
      <c r="Q44" s="18">
        <f>RANK(O44,$O$42:$O$44)</f>
        <v>2</v>
      </c>
      <c r="R44" s="42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</row>
  </sheetData>
  <mergeCells count="21">
    <mergeCell ref="A1:R1"/>
    <mergeCell ref="A2:R2"/>
    <mergeCell ref="C3:H3"/>
    <mergeCell ref="I3:R3"/>
    <mergeCell ref="A4:R4"/>
    <mergeCell ref="A5:R5"/>
    <mergeCell ref="A10:R10"/>
    <mergeCell ref="A15:R15"/>
    <mergeCell ref="A20:R20"/>
    <mergeCell ref="A25:R25"/>
    <mergeCell ref="A30:R30"/>
    <mergeCell ref="A35:R35"/>
    <mergeCell ref="A40:R40"/>
    <mergeCell ref="R7:R9"/>
    <mergeCell ref="R12:R14"/>
    <mergeCell ref="R17:R19"/>
    <mergeCell ref="R22:R24"/>
    <mergeCell ref="R27:R29"/>
    <mergeCell ref="R32:R34"/>
    <mergeCell ref="R37:R39"/>
    <mergeCell ref="R42:R44"/>
  </mergeCells>
  <pageMargins left="0.75" right="0.75" top="1" bottom="1" header="0.51" footer="0.51"/>
  <pageSetup paperSize="9" orientation="portrait"/>
  <headerFooter alignWithMargins="0" scaleWithDoc="0"/>
  <ignoredErrors>
    <ignoredError sqref="K33 K2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" footer="0.51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" footer="0.51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LTZB</cp:lastModifiedBy>
  <cp:revision>1</cp:revision>
  <dcterms:created xsi:type="dcterms:W3CDTF">2016-01-02T10:55:00Z</dcterms:created>
  <dcterms:modified xsi:type="dcterms:W3CDTF">2021-06-21T06:49:58Z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8B28ED00EEB5493B8E71E6EE294A5CB2</vt:lpwstr>
  </property>
</Properties>
</file>