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N15" i="1" l="1"/>
  <c r="N14" i="1"/>
  <c r="N13" i="1"/>
  <c r="N12" i="1"/>
  <c r="O12" i="1"/>
  <c r="M15" i="1"/>
  <c r="M14" i="1"/>
  <c r="M13" i="1"/>
  <c r="M12" i="1"/>
  <c r="J15" i="1"/>
  <c r="J14" i="1"/>
  <c r="J13" i="1"/>
  <c r="O13" i="1" s="1"/>
  <c r="J12" i="1"/>
  <c r="I15" i="1"/>
  <c r="I13" i="1"/>
  <c r="I12" i="1"/>
  <c r="H15" i="1"/>
  <c r="H14" i="1"/>
  <c r="H13" i="1"/>
  <c r="H12" i="1"/>
  <c r="G13" i="1"/>
  <c r="G14" i="1"/>
  <c r="G15" i="1"/>
  <c r="G12" i="1"/>
  <c r="N9" i="1"/>
  <c r="N8" i="1"/>
  <c r="N7" i="1"/>
  <c r="M8" i="1"/>
  <c r="M9" i="1"/>
  <c r="M7" i="1"/>
  <c r="J9" i="1"/>
  <c r="J8" i="1"/>
  <c r="J7" i="1"/>
  <c r="I9" i="1"/>
  <c r="I8" i="1"/>
  <c r="I7" i="1"/>
  <c r="H9" i="1"/>
  <c r="H8" i="1"/>
  <c r="H7" i="1"/>
  <c r="G8" i="1"/>
  <c r="G9" i="1"/>
  <c r="G7" i="1"/>
  <c r="O14" i="1"/>
  <c r="O15" i="1" l="1"/>
  <c r="P15" i="1" s="1"/>
  <c r="Q12" i="1"/>
  <c r="Q13" i="1"/>
  <c r="Q14" i="1"/>
  <c r="Q15" i="1"/>
  <c r="P14" i="1"/>
  <c r="P12" i="1"/>
  <c r="P13" i="1"/>
  <c r="O8" i="1" l="1"/>
  <c r="P8" i="1" l="1"/>
  <c r="O9" i="1"/>
  <c r="O7" i="1"/>
  <c r="P9" i="1" l="1"/>
  <c r="Q9" i="1"/>
  <c r="Q7" i="1"/>
  <c r="Q8" i="1"/>
  <c r="P7" i="1"/>
</calcChain>
</file>

<file path=xl/sharedStrings.xml><?xml version="1.0" encoding="utf-8"?>
<sst xmlns="http://schemas.openxmlformats.org/spreadsheetml/2006/main" count="81" uniqueCount="36">
  <si>
    <t>评审情况表</t>
  </si>
  <si>
    <t>项目名称：</t>
  </si>
  <si>
    <t>评审过程</t>
  </si>
  <si>
    <t>序号</t>
  </si>
  <si>
    <t>供应商名称</t>
  </si>
  <si>
    <t>是否通过资格性审查</t>
  </si>
  <si>
    <t>未通过原因</t>
  </si>
  <si>
    <t>是否通过有效性、完整性和响应程度审查</t>
  </si>
  <si>
    <t>报价</t>
  </si>
  <si>
    <t>总得分</t>
  </si>
  <si>
    <t>评审结果</t>
  </si>
  <si>
    <t>是</t>
  </si>
  <si>
    <t>/</t>
  </si>
  <si>
    <t>排序</t>
    <phoneticPr fontId="6" type="noConversion"/>
  </si>
  <si>
    <t>平均分</t>
    <phoneticPr fontId="6" type="noConversion"/>
  </si>
  <si>
    <t>彭州市残疾人联合会2021年残疾人辅助器具采购项目</t>
    <phoneticPr fontId="6" type="noConversion"/>
  </si>
  <si>
    <t>评审时间：2021/06/15</t>
    <phoneticPr fontId="6" type="noConversion"/>
  </si>
  <si>
    <t>项目编号：510182202100075</t>
    <phoneticPr fontId="6" type="noConversion"/>
  </si>
  <si>
    <t>第一包</t>
    <phoneticPr fontId="6" type="noConversion"/>
  </si>
  <si>
    <t>第二包</t>
    <phoneticPr fontId="6" type="noConversion"/>
  </si>
  <si>
    <t>技术指标和配置</t>
    <phoneticPr fontId="6" type="noConversion"/>
  </si>
  <si>
    <t>实施方案</t>
    <phoneticPr fontId="6" type="noConversion"/>
  </si>
  <si>
    <t>履约能力</t>
    <phoneticPr fontId="6" type="noConversion"/>
  </si>
  <si>
    <t>售后服务</t>
    <phoneticPr fontId="6" type="noConversion"/>
  </si>
  <si>
    <t>节能环保、
无线局域网</t>
    <phoneticPr fontId="6" type="noConversion"/>
  </si>
  <si>
    <t>少数民族和不发达地区</t>
    <phoneticPr fontId="6" type="noConversion"/>
  </si>
  <si>
    <t>响应文件的规范性</t>
    <phoneticPr fontId="6" type="noConversion"/>
  </si>
  <si>
    <t>成都祥泓科技有限公司</t>
    <phoneticPr fontId="6" type="noConversion"/>
  </si>
  <si>
    <t>成都市骏翔科技有限公司</t>
    <phoneticPr fontId="6" type="noConversion"/>
  </si>
  <si>
    <t>成都林衡科技有限公司</t>
    <phoneticPr fontId="6" type="noConversion"/>
  </si>
  <si>
    <t>第一成交候选人：成都祥泓科技有限公司，   报价金额：252000.00元；
第二成交候选人: 成都市骏翔科技有限公司， 报价金额：256628.00元；                                                    
第三成交候选人：成都林衡科技有限公司，   报价金额：254993.00元。</t>
    <phoneticPr fontId="6" type="noConversion"/>
  </si>
  <si>
    <t>四川金恒立贸易有限公司</t>
  </si>
  <si>
    <t>德林义肢康复器材（成都）有限公司</t>
    <phoneticPr fontId="6" type="noConversion"/>
  </si>
  <si>
    <t>成都市思倍恩医疗科技有限公司</t>
    <phoneticPr fontId="6" type="noConversion"/>
  </si>
  <si>
    <t>北京精博现代假肢矫形器技术有限公司</t>
    <phoneticPr fontId="6" type="noConversion"/>
  </si>
  <si>
    <t>第一成交候选人：德林义肢康复器材（成都）有限公司，    报价金额：142680.00元；
第二成交候选人: 成都市思倍恩医疗科技有限公司，        报价金额：109400.00元；                                                    
第三成交候选人：北京精博现代假肢矫形器技术有限公司，  报价金额：142800.00元。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</si>
</sst>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.00_ "/>
  </numFmts>
  <fonts count="12" x14ac:knownFonts="1">
    <font>
      <sz val="12"/>
      <name val="宋体"/>
      <charset val="134"/>
    </font>
    <font>
      <b/>
      <sz val="12"/>
      <name val="楷体_GB2312"/>
      <family val="3"/>
      <charset val="134"/>
    </font>
    <font>
      <b/>
      <sz val="10"/>
      <name val="楷体_GB2312"/>
      <family val="3"/>
      <charset val="134"/>
    </font>
    <font>
      <sz val="10"/>
      <name val="楷体_GB2312"/>
      <family val="3"/>
      <charset val="134"/>
    </font>
    <font>
      <b/>
      <sz val="16"/>
      <name val="黑体"/>
      <family val="3"/>
      <charset val="134"/>
    </font>
    <font>
      <sz val="12"/>
      <name val="楷体_GB2312"/>
      <family val="3"/>
      <charset val="134"/>
    </font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>
      <alignment vertical="center"/>
    </xf>
    <xf numFmtId="0" fontId="3" fillId="0" borderId="0" xfId="0" applyFont="1" applyFill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176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77" fontId="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5"/>
  <sheetViews>
    <sheetView tabSelected="1" topLeftCell="A4" zoomScale="85" zoomScaleNormal="85" zoomScaleSheetLayoutView="100" workbookViewId="0">
      <selection activeCell="R16" sqref="R16"/>
    </sheetView>
  </sheetViews>
  <sheetFormatPr defaultColWidth="8.75" defaultRowHeight="39.950000000000003" customHeight="1" x14ac:dyDescent="0.15"/>
  <cols>
    <col min="1" max="1" width="10.625" style="3" customWidth="1"/>
    <col min="2" max="2" width="41" style="3" customWidth="1"/>
    <col min="3" max="3" width="12.625" style="3" customWidth="1"/>
    <col min="4" max="4" width="9.5" style="3" customWidth="1"/>
    <col min="5" max="5" width="12.625" style="3" customWidth="1"/>
    <col min="6" max="6" width="7.75" style="3" customWidth="1"/>
    <col min="7" max="13" width="8.125" style="4" customWidth="1"/>
    <col min="14" max="17" width="9.625" style="5" customWidth="1"/>
    <col min="18" max="18" width="81.625" style="6" customWidth="1"/>
    <col min="19" max="41" width="9" style="3" bestFit="1" customWidth="1"/>
    <col min="42" max="244" width="8.75" style="3"/>
  </cols>
  <sheetData>
    <row r="1" spans="1:244" ht="39.950000000000003" customHeight="1" x14ac:dyDescent="0.1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244" s="1" customFormat="1" ht="39.950000000000003" customHeight="1" x14ac:dyDescent="0.1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1"/>
      <c r="O2" s="31"/>
      <c r="P2" s="31"/>
      <c r="Q2" s="31"/>
      <c r="R2" s="32"/>
    </row>
    <row r="3" spans="1:244" s="1" customFormat="1" ht="45" customHeight="1" x14ac:dyDescent="0.15">
      <c r="A3" s="7" t="s">
        <v>1</v>
      </c>
      <c r="B3" s="19" t="s">
        <v>15</v>
      </c>
      <c r="C3" s="33" t="s">
        <v>17</v>
      </c>
      <c r="D3" s="34"/>
      <c r="E3" s="34"/>
      <c r="F3" s="34"/>
      <c r="G3" s="35" t="s">
        <v>16</v>
      </c>
      <c r="H3" s="36"/>
      <c r="I3" s="36"/>
      <c r="J3" s="36"/>
      <c r="K3" s="36"/>
      <c r="L3" s="36"/>
      <c r="M3" s="36"/>
      <c r="N3" s="36"/>
      <c r="O3" s="36"/>
      <c r="P3" s="36"/>
      <c r="Q3" s="36"/>
      <c r="R3" s="37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</row>
    <row r="4" spans="1:244" s="1" customFormat="1" ht="39.950000000000003" customHeight="1" x14ac:dyDescent="0.15">
      <c r="A4" s="38" t="s">
        <v>2</v>
      </c>
      <c r="B4" s="38"/>
      <c r="C4" s="38"/>
      <c r="D4" s="38"/>
      <c r="E4" s="39"/>
      <c r="F4" s="39"/>
      <c r="G4" s="39"/>
      <c r="H4" s="39"/>
      <c r="I4" s="39"/>
      <c r="J4" s="39"/>
      <c r="K4" s="39"/>
      <c r="L4" s="39"/>
      <c r="M4" s="39"/>
      <c r="N4" s="40"/>
      <c r="O4" s="40"/>
      <c r="P4" s="40"/>
      <c r="Q4" s="40"/>
      <c r="R4" s="38"/>
    </row>
    <row r="5" spans="1:244" s="1" customFormat="1" ht="39.950000000000003" customHeight="1" x14ac:dyDescent="0.15">
      <c r="A5" s="33" t="s">
        <v>18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41"/>
    </row>
    <row r="6" spans="1:244" s="2" customFormat="1" ht="60" customHeight="1" x14ac:dyDescent="0.15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6</v>
      </c>
      <c r="G6" s="20" t="s">
        <v>20</v>
      </c>
      <c r="H6" s="20" t="s">
        <v>21</v>
      </c>
      <c r="I6" s="20" t="s">
        <v>22</v>
      </c>
      <c r="J6" s="20" t="s">
        <v>23</v>
      </c>
      <c r="K6" s="21" t="s">
        <v>24</v>
      </c>
      <c r="L6" s="26" t="s">
        <v>25</v>
      </c>
      <c r="M6" s="21" t="s">
        <v>26</v>
      </c>
      <c r="N6" s="11" t="s">
        <v>8</v>
      </c>
      <c r="O6" s="12" t="s">
        <v>9</v>
      </c>
      <c r="P6" s="24" t="s">
        <v>14</v>
      </c>
      <c r="Q6" s="17" t="s">
        <v>13</v>
      </c>
      <c r="R6" s="13" t="s">
        <v>10</v>
      </c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</row>
    <row r="7" spans="1:244" ht="39.950000000000003" customHeight="1" x14ac:dyDescent="0.15">
      <c r="A7" s="7">
        <v>1</v>
      </c>
      <c r="B7" s="23" t="s">
        <v>27</v>
      </c>
      <c r="C7" s="7" t="s">
        <v>11</v>
      </c>
      <c r="D7" s="9" t="s">
        <v>12</v>
      </c>
      <c r="E7" s="7" t="s">
        <v>11</v>
      </c>
      <c r="F7" s="9" t="s">
        <v>12</v>
      </c>
      <c r="G7" s="22">
        <f>15+15+15</f>
        <v>45</v>
      </c>
      <c r="H7" s="22">
        <f>30+24+32</f>
        <v>86</v>
      </c>
      <c r="I7" s="9">
        <f>5+5+5</f>
        <v>15</v>
      </c>
      <c r="J7" s="22">
        <f>15+12+15</f>
        <v>42</v>
      </c>
      <c r="K7" s="9">
        <v>0</v>
      </c>
      <c r="L7" s="22">
        <v>0</v>
      </c>
      <c r="M7" s="9">
        <f>1+1+1</f>
        <v>3</v>
      </c>
      <c r="N7" s="15">
        <f>30*3</f>
        <v>90</v>
      </c>
      <c r="O7" s="16">
        <f>SUM(G7:N7)</f>
        <v>281</v>
      </c>
      <c r="P7" s="16">
        <f t="shared" ref="P7:P9" si="0">O7/3</f>
        <v>93.666666666666671</v>
      </c>
      <c r="Q7" s="9">
        <f>RANK(O7,$O$7:$O$9)</f>
        <v>1</v>
      </c>
      <c r="R7" s="27" t="s">
        <v>30</v>
      </c>
    </row>
    <row r="8" spans="1:244" ht="39.950000000000003" customHeight="1" x14ac:dyDescent="0.15">
      <c r="A8" s="7">
        <v>2</v>
      </c>
      <c r="B8" s="23" t="s">
        <v>29</v>
      </c>
      <c r="C8" s="18" t="s">
        <v>11</v>
      </c>
      <c r="D8" s="9" t="s">
        <v>12</v>
      </c>
      <c r="E8" s="18" t="s">
        <v>11</v>
      </c>
      <c r="F8" s="9" t="s">
        <v>12</v>
      </c>
      <c r="G8" s="22">
        <f t="shared" ref="G8:G9" si="1">15+15+15</f>
        <v>45</v>
      </c>
      <c r="H8" s="22">
        <f>26+14+28</f>
        <v>68</v>
      </c>
      <c r="I8" s="9">
        <f>2+2+2</f>
        <v>6</v>
      </c>
      <c r="J8" s="22">
        <f>12+6+12</f>
        <v>30</v>
      </c>
      <c r="K8" s="9">
        <v>0</v>
      </c>
      <c r="L8" s="9">
        <v>0</v>
      </c>
      <c r="M8" s="9">
        <f t="shared" ref="M8:M9" si="2">1+1+1</f>
        <v>3</v>
      </c>
      <c r="N8" s="15">
        <f>29.65*3</f>
        <v>88.949999999999989</v>
      </c>
      <c r="O8" s="16">
        <f>SUM(G8:N8)</f>
        <v>240.95</v>
      </c>
      <c r="P8" s="16">
        <f t="shared" si="0"/>
        <v>80.316666666666663</v>
      </c>
      <c r="Q8" s="9">
        <f>RANK(O8,$O$7:$O$9)</f>
        <v>3</v>
      </c>
      <c r="R8" s="27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</row>
    <row r="9" spans="1:244" ht="39.950000000000003" customHeight="1" x14ac:dyDescent="0.15">
      <c r="A9" s="7">
        <v>3</v>
      </c>
      <c r="B9" s="23" t="s">
        <v>28</v>
      </c>
      <c r="C9" s="7" t="s">
        <v>11</v>
      </c>
      <c r="D9" s="9" t="s">
        <v>12</v>
      </c>
      <c r="E9" s="7" t="s">
        <v>11</v>
      </c>
      <c r="F9" s="9" t="s">
        <v>12</v>
      </c>
      <c r="G9" s="22">
        <f t="shared" si="1"/>
        <v>45</v>
      </c>
      <c r="H9" s="22">
        <f>28+16+30</f>
        <v>74</v>
      </c>
      <c r="I9" s="9">
        <f>2+2+2</f>
        <v>6</v>
      </c>
      <c r="J9" s="22">
        <f>12+9+12</f>
        <v>33</v>
      </c>
      <c r="K9" s="9">
        <v>0</v>
      </c>
      <c r="L9" s="9">
        <v>0</v>
      </c>
      <c r="M9" s="9">
        <f t="shared" si="2"/>
        <v>3</v>
      </c>
      <c r="N9" s="15">
        <f>29.46*3</f>
        <v>88.38</v>
      </c>
      <c r="O9" s="16">
        <f>SUM(G9:N9)</f>
        <v>249.38</v>
      </c>
      <c r="P9" s="16">
        <f t="shared" si="0"/>
        <v>83.126666666666665</v>
      </c>
      <c r="Q9" s="9">
        <f>RANK(O9,$O$7:$O$9)</f>
        <v>2</v>
      </c>
      <c r="R9" s="27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</row>
    <row r="10" spans="1:244" s="1" customFormat="1" ht="39.950000000000003" customHeight="1" x14ac:dyDescent="0.15">
      <c r="A10" s="33" t="s">
        <v>19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41"/>
    </row>
    <row r="11" spans="1:244" s="2" customFormat="1" ht="60" customHeight="1" x14ac:dyDescent="0.15">
      <c r="A11" s="8" t="s">
        <v>3</v>
      </c>
      <c r="B11" s="8" t="s">
        <v>4</v>
      </c>
      <c r="C11" s="8" t="s">
        <v>5</v>
      </c>
      <c r="D11" s="8" t="s">
        <v>6</v>
      </c>
      <c r="E11" s="8" t="s">
        <v>7</v>
      </c>
      <c r="F11" s="8" t="s">
        <v>6</v>
      </c>
      <c r="G11" s="20" t="s">
        <v>20</v>
      </c>
      <c r="H11" s="20" t="s">
        <v>21</v>
      </c>
      <c r="I11" s="20" t="s">
        <v>22</v>
      </c>
      <c r="J11" s="20" t="s">
        <v>23</v>
      </c>
      <c r="K11" s="21" t="s">
        <v>24</v>
      </c>
      <c r="L11" s="26" t="s">
        <v>25</v>
      </c>
      <c r="M11" s="21" t="s">
        <v>26</v>
      </c>
      <c r="N11" s="11" t="s">
        <v>8</v>
      </c>
      <c r="O11" s="12" t="s">
        <v>9</v>
      </c>
      <c r="P11" s="24" t="s">
        <v>14</v>
      </c>
      <c r="Q11" s="17" t="s">
        <v>13</v>
      </c>
      <c r="R11" s="13" t="s">
        <v>10</v>
      </c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</row>
    <row r="12" spans="1:244" ht="39.950000000000003" customHeight="1" x14ac:dyDescent="0.15">
      <c r="A12" s="25">
        <v>1</v>
      </c>
      <c r="B12" s="23" t="s">
        <v>32</v>
      </c>
      <c r="C12" s="25" t="s">
        <v>11</v>
      </c>
      <c r="D12" s="9" t="s">
        <v>12</v>
      </c>
      <c r="E12" s="25" t="s">
        <v>11</v>
      </c>
      <c r="F12" s="9" t="s">
        <v>12</v>
      </c>
      <c r="G12" s="22">
        <f>15+15+15</f>
        <v>45</v>
      </c>
      <c r="H12" s="22">
        <f>32+26+32</f>
        <v>90</v>
      </c>
      <c r="I12" s="9">
        <f>5+5+5</f>
        <v>15</v>
      </c>
      <c r="J12" s="22">
        <f>15+12+15</f>
        <v>42</v>
      </c>
      <c r="K12" s="9">
        <v>0</v>
      </c>
      <c r="L12" s="22">
        <v>0</v>
      </c>
      <c r="M12" s="9">
        <f t="shared" ref="M12:M15" si="3">1+1+1</f>
        <v>3</v>
      </c>
      <c r="N12" s="15">
        <f>23*3</f>
        <v>69</v>
      </c>
      <c r="O12" s="16">
        <f>SUM(G12:N12)</f>
        <v>264</v>
      </c>
      <c r="P12" s="16">
        <f t="shared" ref="P12:P14" si="4">O12/3</f>
        <v>88</v>
      </c>
      <c r="Q12" s="9">
        <f>RANK(O12,$O$12:$O$15)</f>
        <v>1</v>
      </c>
      <c r="R12" s="27" t="s">
        <v>35</v>
      </c>
    </row>
    <row r="13" spans="1:244" ht="39.950000000000003" customHeight="1" x14ac:dyDescent="0.15">
      <c r="A13" s="25">
        <v>2</v>
      </c>
      <c r="B13" s="23" t="s">
        <v>34</v>
      </c>
      <c r="C13" s="25" t="s">
        <v>11</v>
      </c>
      <c r="D13" s="9" t="s">
        <v>12</v>
      </c>
      <c r="E13" s="25" t="s">
        <v>11</v>
      </c>
      <c r="F13" s="9" t="s">
        <v>12</v>
      </c>
      <c r="G13" s="22">
        <f t="shared" ref="G13:G15" si="5">15+15+15</f>
        <v>45</v>
      </c>
      <c r="H13" s="22">
        <f>26+16+28</f>
        <v>70</v>
      </c>
      <c r="I13" s="9">
        <f>3+3+3</f>
        <v>9</v>
      </c>
      <c r="J13" s="22">
        <f>12+9+12</f>
        <v>33</v>
      </c>
      <c r="K13" s="9">
        <v>0</v>
      </c>
      <c r="L13" s="9">
        <v>0</v>
      </c>
      <c r="M13" s="9">
        <f t="shared" si="3"/>
        <v>3</v>
      </c>
      <c r="N13" s="15">
        <f>22.98*3</f>
        <v>68.94</v>
      </c>
      <c r="O13" s="16">
        <f>SUM(G13:N13)</f>
        <v>228.94</v>
      </c>
      <c r="P13" s="16">
        <f t="shared" si="4"/>
        <v>76.313333333333333</v>
      </c>
      <c r="Q13" s="9">
        <f t="shared" ref="Q13:Q15" si="6">RANK(O13,$O$12:$O$15)</f>
        <v>3</v>
      </c>
      <c r="R13" s="27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</row>
    <row r="14" spans="1:244" ht="39.950000000000003" customHeight="1" x14ac:dyDescent="0.15">
      <c r="A14" s="25">
        <v>3</v>
      </c>
      <c r="B14" s="23" t="s">
        <v>31</v>
      </c>
      <c r="C14" s="25" t="s">
        <v>11</v>
      </c>
      <c r="D14" s="9" t="s">
        <v>12</v>
      </c>
      <c r="E14" s="25" t="s">
        <v>11</v>
      </c>
      <c r="F14" s="9" t="s">
        <v>12</v>
      </c>
      <c r="G14" s="22">
        <f t="shared" si="5"/>
        <v>45</v>
      </c>
      <c r="H14" s="22">
        <f>26+14+28</f>
        <v>68</v>
      </c>
      <c r="I14" s="9">
        <v>0</v>
      </c>
      <c r="J14" s="22">
        <f>12+6+12</f>
        <v>30</v>
      </c>
      <c r="K14" s="9">
        <v>0</v>
      </c>
      <c r="L14" s="9">
        <v>0</v>
      </c>
      <c r="M14" s="9">
        <f t="shared" si="3"/>
        <v>3</v>
      </c>
      <c r="N14" s="15">
        <f>23*3</f>
        <v>69</v>
      </c>
      <c r="O14" s="16">
        <f>SUM(G14:N14)</f>
        <v>215</v>
      </c>
      <c r="P14" s="16">
        <f t="shared" si="4"/>
        <v>71.666666666666671</v>
      </c>
      <c r="Q14" s="9">
        <f t="shared" si="6"/>
        <v>4</v>
      </c>
      <c r="R14" s="27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</row>
    <row r="15" spans="1:244" ht="39.950000000000003" customHeight="1" x14ac:dyDescent="0.15">
      <c r="A15" s="25">
        <v>4</v>
      </c>
      <c r="B15" s="23" t="s">
        <v>33</v>
      </c>
      <c r="C15" s="25" t="s">
        <v>11</v>
      </c>
      <c r="D15" s="9" t="s">
        <v>12</v>
      </c>
      <c r="E15" s="25" t="s">
        <v>11</v>
      </c>
      <c r="F15" s="9" t="s">
        <v>12</v>
      </c>
      <c r="G15" s="22">
        <f t="shared" si="5"/>
        <v>45</v>
      </c>
      <c r="H15" s="22">
        <f>28+16+28</f>
        <v>72</v>
      </c>
      <c r="I15" s="9">
        <f>2+2+2</f>
        <v>6</v>
      </c>
      <c r="J15" s="22">
        <f>12+9+12</f>
        <v>33</v>
      </c>
      <c r="K15" s="9">
        <v>0</v>
      </c>
      <c r="L15" s="9">
        <v>0</v>
      </c>
      <c r="M15" s="9">
        <f t="shared" si="3"/>
        <v>3</v>
      </c>
      <c r="N15" s="15">
        <f>30*3</f>
        <v>90</v>
      </c>
      <c r="O15" s="16">
        <f>SUM(G15:N15)</f>
        <v>249</v>
      </c>
      <c r="P15" s="16">
        <f t="shared" ref="P15" si="7">O15/3</f>
        <v>83</v>
      </c>
      <c r="Q15" s="9">
        <f t="shared" si="6"/>
        <v>2</v>
      </c>
      <c r="R15" s="27"/>
    </row>
  </sheetData>
  <mergeCells count="9">
    <mergeCell ref="A10:R10"/>
    <mergeCell ref="R12:R15"/>
    <mergeCell ref="R7:R9"/>
    <mergeCell ref="A1:R1"/>
    <mergeCell ref="A2:R2"/>
    <mergeCell ref="C3:F3"/>
    <mergeCell ref="G3:R3"/>
    <mergeCell ref="A4:R4"/>
    <mergeCell ref="A5:R5"/>
  </mergeCells>
  <phoneticPr fontId="6" type="noConversion"/>
  <pageMargins left="0.75" right="0.75" top="1" bottom="1" header="0.51" footer="0.51"/>
  <pageSetup paperSize="9" orientation="portrait" r:id="rId1"/>
  <headerFooter scaleWithDoc="0" alignWithMargins="0"/>
  <ignoredErrors>
    <ignoredError sqref="J14 N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SheetLayoutView="100" workbookViewId="0"/>
  </sheetViews>
  <sheetFormatPr defaultColWidth="9" defaultRowHeight="14.25" x14ac:dyDescent="0.15"/>
  <sheetData/>
  <phoneticPr fontId="8" type="noConversion"/>
  <pageMargins left="0.75" right="0.75" top="1" bottom="1" header="0.51" footer="0.51"/>
  <pageSetup paperSize="9" orientation="portrait" horizontalDpi="0" verticalDpi="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SheetLayoutView="100" workbookViewId="0"/>
  </sheetViews>
  <sheetFormatPr defaultColWidth="9" defaultRowHeight="14.25" x14ac:dyDescent="0.15"/>
  <sheetData/>
  <phoneticPr fontId="8" type="noConversion"/>
  <pageMargins left="0.75" right="0.75" top="1" bottom="1" header="0.51" footer="0.51"/>
  <pageSetup paperSize="9" orientation="portrait" horizontalDpi="0" verticalDpi="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Administrator</cp:lastModifiedBy>
  <cp:revision>1</cp:revision>
  <dcterms:created xsi:type="dcterms:W3CDTF">2016-01-02T10:55:55Z</dcterms:created>
  <dcterms:modified xsi:type="dcterms:W3CDTF">2021-06-17T03:46:17Z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