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254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M10" i="1" l="1"/>
  <c r="M11" i="1"/>
  <c r="M9" i="1"/>
  <c r="M8" i="1"/>
  <c r="M7" i="1"/>
  <c r="M6" i="1"/>
  <c r="L7" i="1"/>
  <c r="L8" i="1"/>
  <c r="L9" i="1"/>
  <c r="L10" i="1"/>
  <c r="L11" i="1"/>
  <c r="L6" i="1"/>
  <c r="K6" i="1"/>
  <c r="J11" i="1"/>
  <c r="J8" i="1"/>
  <c r="J7" i="1"/>
  <c r="J6" i="1"/>
  <c r="I11" i="1"/>
  <c r="I10" i="1"/>
  <c r="I9" i="1"/>
  <c r="I8" i="1"/>
  <c r="I7" i="1"/>
  <c r="I6" i="1"/>
  <c r="H11" i="1"/>
  <c r="H10" i="1"/>
  <c r="H9" i="1"/>
  <c r="H8" i="1"/>
  <c r="H7" i="1"/>
  <c r="H6" i="1"/>
  <c r="G11" i="1"/>
  <c r="G10" i="1"/>
  <c r="G9" i="1"/>
  <c r="G8" i="1"/>
  <c r="G7" i="1"/>
  <c r="G6" i="1"/>
  <c r="N11" i="1" l="1"/>
  <c r="O11" i="1" s="1"/>
  <c r="N9" i="1"/>
  <c r="O9" i="1" s="1"/>
  <c r="N10" i="1"/>
  <c r="O10" i="1" s="1"/>
  <c r="N7" i="1" l="1"/>
  <c r="O7" i="1" l="1"/>
  <c r="N8" i="1"/>
  <c r="N6" i="1"/>
  <c r="O8" i="1" l="1"/>
  <c r="P8" i="1"/>
  <c r="P6" i="1"/>
  <c r="P10" i="1"/>
  <c r="P9" i="1"/>
  <c r="P11" i="1"/>
  <c r="P7" i="1"/>
  <c r="O6" i="1"/>
</calcChain>
</file>

<file path=xl/sharedStrings.xml><?xml version="1.0" encoding="utf-8"?>
<sst xmlns="http://schemas.openxmlformats.org/spreadsheetml/2006/main" count="54" uniqueCount="31">
  <si>
    <t>评审情况表</t>
  </si>
  <si>
    <t>项目名称：</t>
  </si>
  <si>
    <t>评审过程</t>
  </si>
  <si>
    <t>序号</t>
  </si>
  <si>
    <t>供应商名称</t>
  </si>
  <si>
    <t>是否通过资格性审查</t>
  </si>
  <si>
    <t>未通过原因</t>
  </si>
  <si>
    <t>是否通过有效性、完整性和响应程度审查</t>
  </si>
  <si>
    <t>响应文件的规范性</t>
  </si>
  <si>
    <t>报价</t>
  </si>
  <si>
    <t>总得分</t>
  </si>
  <si>
    <t>评审结果</t>
  </si>
  <si>
    <t>是</t>
  </si>
  <si>
    <t>/</t>
  </si>
  <si>
    <t>排序</t>
    <phoneticPr fontId="6" type="noConversion"/>
  </si>
  <si>
    <t>平均分</t>
    <phoneticPr fontId="6" type="noConversion"/>
  </si>
  <si>
    <t>成都市郫都区公务服务中心机关第一办公区会议系统升级改造采购项目</t>
    <phoneticPr fontId="6" type="noConversion"/>
  </si>
  <si>
    <t>项目编号：510124202100030</t>
    <phoneticPr fontId="6" type="noConversion"/>
  </si>
  <si>
    <t>评审时间：2021/06/04</t>
    <phoneticPr fontId="6" type="noConversion"/>
  </si>
  <si>
    <t>成都市万里科讯电子科技有限责任公司</t>
  </si>
  <si>
    <t>成都少城众创电子科技有限公司</t>
  </si>
  <si>
    <t>成都鸿泰兴达科技有限公司</t>
  </si>
  <si>
    <t>技术参数</t>
    <phoneticPr fontId="6" type="noConversion"/>
  </si>
  <si>
    <t>项目实施方案</t>
    <phoneticPr fontId="6" type="noConversion"/>
  </si>
  <si>
    <t>售后服务</t>
    <phoneticPr fontId="6" type="noConversion"/>
  </si>
  <si>
    <t>履约能力</t>
    <phoneticPr fontId="6" type="noConversion"/>
  </si>
  <si>
    <t>节能、环保、无线局域网产品</t>
    <phoneticPr fontId="6" type="noConversion"/>
  </si>
  <si>
    <t>四川洪源点建筑智能化工程有限公司</t>
    <phoneticPr fontId="6" type="noConversion"/>
  </si>
  <si>
    <t>成都银株科技有限公司</t>
    <phoneticPr fontId="6" type="noConversion"/>
  </si>
  <si>
    <t>四川优先达电子科技有限公司</t>
    <phoneticPr fontId="6" type="noConversion"/>
  </si>
  <si>
    <t>第一成交候选人：四川洪源点建筑智能化工程有限公司， 报价金额：730000.00元；
第二成交候选人: 成都银株科技有限公司，             报价金额：982889.20元；                                                    
第三成交候选人：四川优先达电子科技有限公司，       报价金额：1079490.00元。</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</si>
</sst>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0_ "/>
  </numFmts>
  <fonts count="13" x14ac:knownFonts="1">
    <font>
      <sz val="12"/>
      <name val="宋体"/>
      <charset val="134"/>
    </font>
    <font>
      <b/>
      <sz val="12"/>
      <name val="楷体_GB2312"/>
      <family val="3"/>
      <charset val="134"/>
    </font>
    <font>
      <b/>
      <sz val="10"/>
      <name val="楷体_GB2312"/>
      <family val="3"/>
      <charset val="134"/>
    </font>
    <font>
      <sz val="10"/>
      <name val="楷体_GB2312"/>
      <family val="3"/>
      <charset val="134"/>
    </font>
    <font>
      <b/>
      <sz val="16"/>
      <name val="黑体"/>
      <family val="3"/>
      <charset val="134"/>
    </font>
    <font>
      <sz val="12"/>
      <name val="楷体_GB2312"/>
      <family val="3"/>
      <charset val="134"/>
    </font>
    <font>
      <sz val="9"/>
      <name val="宋体"/>
      <charset val="134"/>
    </font>
    <font>
      <sz val="12"/>
      <name val="宋体"/>
      <charset val="134"/>
    </font>
    <font>
      <sz val="9"/>
      <name val="宋体"/>
      <charset val="134"/>
    </font>
    <font>
      <sz val="12"/>
      <color rgb="FF000000"/>
      <name val="宋体"/>
      <charset val="134"/>
    </font>
    <font>
      <sz val="12"/>
      <name val="宋体"/>
      <family val="3"/>
      <charset val="134"/>
    </font>
    <font>
      <sz val="12"/>
      <color rgb="FF000000"/>
      <name val="宋体"/>
      <family val="3"/>
      <charset val="134"/>
    </font>
    <font>
      <sz val="12"/>
      <color theme="1"/>
      <name val="宋体"/>
      <family val="3"/>
      <charset val="13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xf>
    <xf numFmtId="176" fontId="3" fillId="0" borderId="0" xfId="0" applyNumberFormat="1" applyFont="1">
      <alignment vertical="center"/>
    </xf>
    <xf numFmtId="0" fontId="3" fillId="0" borderId="0" xfId="0" applyFont="1" applyFill="1">
      <alignment vertical="center"/>
    </xf>
    <xf numFmtId="0" fontId="0" fillId="0" borderId="1" xfId="0" applyFont="1" applyBorder="1" applyAlignment="1">
      <alignment horizontal="center" vertical="center"/>
    </xf>
    <xf numFmtId="0" fontId="0" fillId="0" borderId="2"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xf numFmtId="0" fontId="5" fillId="0" borderId="0" xfId="0" applyFont="1">
      <alignment vertical="center"/>
    </xf>
    <xf numFmtId="0" fontId="9" fillId="0" borderId="2" xfId="0" applyFont="1" applyBorder="1" applyAlignment="1">
      <alignment horizontal="center" vertical="center" wrapText="1"/>
    </xf>
    <xf numFmtId="176" fontId="0" fillId="0" borderId="2" xfId="0" applyNumberFormat="1" applyFont="1" applyBorder="1" applyAlignment="1">
      <alignment horizontal="center" vertical="center"/>
    </xf>
    <xf numFmtId="176" fontId="0" fillId="0" borderId="2" xfId="0" applyNumberFormat="1" applyFont="1" applyBorder="1" applyAlignment="1">
      <alignment horizontal="center" vertical="center" wrapText="1"/>
    </xf>
    <xf numFmtId="0" fontId="0" fillId="0" borderId="2" xfId="0" applyFont="1" applyFill="1" applyBorder="1" applyAlignment="1">
      <alignment horizontal="center" vertical="center" wrapText="1"/>
    </xf>
    <xf numFmtId="0" fontId="3" fillId="0" borderId="0" xfId="0" applyFont="1" applyAlignment="1">
      <alignment vertical="center" wrapText="1"/>
    </xf>
    <xf numFmtId="177" fontId="0" fillId="0" borderId="1" xfId="0" applyNumberFormat="1" applyFont="1" applyBorder="1" applyAlignment="1">
      <alignment horizontal="center" vertical="center" wrapText="1"/>
    </xf>
    <xf numFmtId="176" fontId="0" fillId="0" borderId="1"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0"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176" fontId="10" fillId="0" borderId="2" xfId="0" applyNumberFormat="1" applyFont="1" applyBorder="1" applyAlignment="1">
      <alignment horizontal="center" vertical="center" wrapText="1"/>
    </xf>
    <xf numFmtId="0" fontId="0"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2" xfId="0" applyFont="1" applyBorder="1" applyAlignment="1">
      <alignment horizontal="center" vertical="center"/>
    </xf>
    <xf numFmtId="176" fontId="4" fillId="0" borderId="2" xfId="0" applyNumberFormat="1" applyFont="1" applyBorder="1" applyAlignment="1">
      <alignment horizontal="center" vertical="center"/>
    </xf>
    <xf numFmtId="0" fontId="4" fillId="0" borderId="2" xfId="0" applyFont="1" applyFill="1" applyBorder="1" applyAlignment="1">
      <alignment horizontal="center" vertical="center"/>
    </xf>
    <xf numFmtId="0" fontId="10" fillId="0" borderId="3"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vertical="center"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176" fontId="0" fillId="0" borderId="1" xfId="0" applyNumberFormat="1" applyFont="1" applyBorder="1" applyAlignment="1">
      <alignment horizontal="center" vertical="center"/>
    </xf>
    <xf numFmtId="0" fontId="10" fillId="0" borderId="2" xfId="0" applyNumberFormat="1" applyFont="1" applyBorder="1" applyAlignment="1">
      <alignment horizontal="left" vertical="center" wrapText="1"/>
    </xf>
    <xf numFmtId="0" fontId="10" fillId="0" borderId="6" xfId="0" applyNumberFormat="1" applyFont="1" applyBorder="1" applyAlignment="1">
      <alignment horizontal="left" vertical="center" wrapText="1"/>
    </xf>
    <xf numFmtId="0" fontId="10" fillId="0" borderId="7" xfId="0" applyNumberFormat="1" applyFont="1" applyBorder="1" applyAlignment="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I11"/>
  <sheetViews>
    <sheetView tabSelected="1" zoomScale="85" zoomScaleSheetLayoutView="100" workbookViewId="0">
      <selection activeCell="C14" sqref="C14"/>
    </sheetView>
  </sheetViews>
  <sheetFormatPr defaultColWidth="8.75" defaultRowHeight="39.950000000000003" customHeight="1" x14ac:dyDescent="0.15"/>
  <cols>
    <col min="1" max="1" width="10.625" style="3" customWidth="1"/>
    <col min="2" max="2" width="41" style="3" customWidth="1"/>
    <col min="3" max="3" width="12.625" style="3" customWidth="1"/>
    <col min="4" max="4" width="8.625" style="3" customWidth="1"/>
    <col min="5" max="5" width="12.625" style="3" customWidth="1"/>
    <col min="6" max="6" width="8" style="3" customWidth="1"/>
    <col min="7" max="12" width="9.625" style="4" customWidth="1"/>
    <col min="13" max="16" width="9.625" style="5" customWidth="1"/>
    <col min="17" max="17" width="78.875" style="6" customWidth="1"/>
    <col min="18" max="40" width="9" style="3" bestFit="1" customWidth="1"/>
    <col min="41" max="243" width="8.75" style="3"/>
  </cols>
  <sheetData>
    <row r="1" spans="1:243" ht="39.950000000000003" customHeight="1" x14ac:dyDescent="0.15">
      <c r="A1" s="27"/>
      <c r="B1" s="28"/>
      <c r="C1" s="28"/>
      <c r="D1" s="28"/>
      <c r="E1" s="28"/>
      <c r="F1" s="28"/>
      <c r="G1" s="28"/>
      <c r="H1" s="28"/>
      <c r="I1" s="28"/>
      <c r="J1" s="28"/>
      <c r="K1" s="28"/>
      <c r="L1" s="28"/>
      <c r="M1" s="28"/>
      <c r="N1" s="28"/>
      <c r="O1" s="28"/>
      <c r="P1" s="28"/>
      <c r="Q1" s="28"/>
    </row>
    <row r="2" spans="1:243" s="1" customFormat="1" ht="39.950000000000003" customHeight="1" x14ac:dyDescent="0.15">
      <c r="A2" s="29" t="s">
        <v>0</v>
      </c>
      <c r="B2" s="29"/>
      <c r="C2" s="29"/>
      <c r="D2" s="29"/>
      <c r="E2" s="29"/>
      <c r="F2" s="29"/>
      <c r="G2" s="29"/>
      <c r="H2" s="29"/>
      <c r="I2" s="29"/>
      <c r="J2" s="29"/>
      <c r="K2" s="29"/>
      <c r="L2" s="29"/>
      <c r="M2" s="30"/>
      <c r="N2" s="30"/>
      <c r="O2" s="30"/>
      <c r="P2" s="30"/>
      <c r="Q2" s="31"/>
    </row>
    <row r="3" spans="1:243" s="1" customFormat="1" ht="45" customHeight="1" x14ac:dyDescent="0.15">
      <c r="A3" s="7" t="s">
        <v>1</v>
      </c>
      <c r="B3" s="20" t="s">
        <v>16</v>
      </c>
      <c r="C3" s="32" t="s">
        <v>17</v>
      </c>
      <c r="D3" s="33"/>
      <c r="E3" s="33"/>
      <c r="F3" s="33"/>
      <c r="G3" s="34" t="s">
        <v>18</v>
      </c>
      <c r="H3" s="35"/>
      <c r="I3" s="35"/>
      <c r="J3" s="35"/>
      <c r="K3" s="35"/>
      <c r="L3" s="35"/>
      <c r="M3" s="35"/>
      <c r="N3" s="35"/>
      <c r="O3" s="35"/>
      <c r="P3" s="35"/>
      <c r="Q3" s="36"/>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row>
    <row r="4" spans="1:243" s="1" customFormat="1" ht="39.950000000000003" customHeight="1" x14ac:dyDescent="0.15">
      <c r="A4" s="37" t="s">
        <v>2</v>
      </c>
      <c r="B4" s="37"/>
      <c r="C4" s="37"/>
      <c r="D4" s="37"/>
      <c r="E4" s="38"/>
      <c r="F4" s="38"/>
      <c r="G4" s="38"/>
      <c r="H4" s="38"/>
      <c r="I4" s="38"/>
      <c r="J4" s="38"/>
      <c r="K4" s="38"/>
      <c r="L4" s="38"/>
      <c r="M4" s="39"/>
      <c r="N4" s="39"/>
      <c r="O4" s="39"/>
      <c r="P4" s="39"/>
      <c r="Q4" s="37"/>
    </row>
    <row r="5" spans="1:243" s="2" customFormat="1" ht="60" customHeight="1" x14ac:dyDescent="0.15">
      <c r="A5" s="8" t="s">
        <v>3</v>
      </c>
      <c r="B5" s="8" t="s">
        <v>4</v>
      </c>
      <c r="C5" s="8" t="s">
        <v>5</v>
      </c>
      <c r="D5" s="8" t="s">
        <v>6</v>
      </c>
      <c r="E5" s="8" t="s">
        <v>7</v>
      </c>
      <c r="F5" s="8" t="s">
        <v>6</v>
      </c>
      <c r="G5" s="21" t="s">
        <v>22</v>
      </c>
      <c r="H5" s="21" t="s">
        <v>23</v>
      </c>
      <c r="I5" s="21" t="s">
        <v>24</v>
      </c>
      <c r="J5" s="21" t="s">
        <v>25</v>
      </c>
      <c r="K5" s="22" t="s">
        <v>26</v>
      </c>
      <c r="L5" s="11" t="s">
        <v>8</v>
      </c>
      <c r="M5" s="12" t="s">
        <v>9</v>
      </c>
      <c r="N5" s="13" t="s">
        <v>10</v>
      </c>
      <c r="O5" s="25" t="s">
        <v>15</v>
      </c>
      <c r="P5" s="18" t="s">
        <v>14</v>
      </c>
      <c r="Q5" s="14" t="s">
        <v>11</v>
      </c>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row>
    <row r="6" spans="1:243" ht="39.950000000000003" customHeight="1" x14ac:dyDescent="0.15">
      <c r="A6" s="7">
        <v>1</v>
      </c>
      <c r="B6" s="24" t="s">
        <v>29</v>
      </c>
      <c r="C6" s="7" t="s">
        <v>12</v>
      </c>
      <c r="D6" s="9" t="s">
        <v>13</v>
      </c>
      <c r="E6" s="7" t="s">
        <v>12</v>
      </c>
      <c r="F6" s="9" t="s">
        <v>13</v>
      </c>
      <c r="G6" s="23">
        <f>30.78+30.78+30.78</f>
        <v>92.34</v>
      </c>
      <c r="H6" s="9">
        <f>15+15+15</f>
        <v>45</v>
      </c>
      <c r="I6" s="9">
        <f>10+10+10</f>
        <v>30</v>
      </c>
      <c r="J6" s="9">
        <f>5+5+5</f>
        <v>15</v>
      </c>
      <c r="K6" s="9">
        <f>0.5+0.5+0.5</f>
        <v>1.5</v>
      </c>
      <c r="L6" s="9">
        <f>2+2+2</f>
        <v>6</v>
      </c>
      <c r="M6" s="16">
        <f>20.29*3</f>
        <v>60.87</v>
      </c>
      <c r="N6" s="17">
        <f>SUM(G6:M6)</f>
        <v>250.71</v>
      </c>
      <c r="O6" s="17">
        <f>N6/3</f>
        <v>83.570000000000007</v>
      </c>
      <c r="P6" s="9">
        <f>RANK(N6,$N$6:$N$11)</f>
        <v>3</v>
      </c>
      <c r="Q6" s="40" t="s">
        <v>30</v>
      </c>
    </row>
    <row r="7" spans="1:243" ht="39.950000000000003" customHeight="1" x14ac:dyDescent="0.15">
      <c r="A7" s="7">
        <v>2</v>
      </c>
      <c r="B7" s="24" t="s">
        <v>27</v>
      </c>
      <c r="C7" s="19" t="s">
        <v>12</v>
      </c>
      <c r="D7" s="9" t="s">
        <v>13</v>
      </c>
      <c r="E7" s="19" t="s">
        <v>12</v>
      </c>
      <c r="F7" s="9" t="s">
        <v>13</v>
      </c>
      <c r="G7" s="9">
        <f>33.39+33.39+33.39</f>
        <v>100.17</v>
      </c>
      <c r="H7" s="9">
        <f>15+13+15</f>
        <v>43</v>
      </c>
      <c r="I7" s="9">
        <f>10+10+10</f>
        <v>30</v>
      </c>
      <c r="J7" s="9">
        <f>5+5+5</f>
        <v>15</v>
      </c>
      <c r="K7" s="9">
        <v>0</v>
      </c>
      <c r="L7" s="9">
        <f t="shared" ref="L7:L11" si="0">2+2+2</f>
        <v>6</v>
      </c>
      <c r="M7" s="16">
        <f>30*3</f>
        <v>90</v>
      </c>
      <c r="N7" s="17">
        <f>SUM(G7:M7)</f>
        <v>284.17</v>
      </c>
      <c r="O7" s="17">
        <f>N7/3</f>
        <v>94.723333333333343</v>
      </c>
      <c r="P7" s="9">
        <f t="shared" ref="P7:P11" si="1">RANK(N7,$N$6:$N$11)</f>
        <v>1</v>
      </c>
      <c r="Q7" s="41"/>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row>
    <row r="8" spans="1:243" ht="39.950000000000003" customHeight="1" x14ac:dyDescent="0.15">
      <c r="A8" s="7">
        <v>3</v>
      </c>
      <c r="B8" s="24" t="s">
        <v>19</v>
      </c>
      <c r="C8" s="7" t="s">
        <v>12</v>
      </c>
      <c r="D8" s="9" t="s">
        <v>13</v>
      </c>
      <c r="E8" s="7" t="s">
        <v>12</v>
      </c>
      <c r="F8" s="9" t="s">
        <v>13</v>
      </c>
      <c r="G8" s="9">
        <f>30.78+30.78+30.78</f>
        <v>92.34</v>
      </c>
      <c r="H8" s="9">
        <f>10+11+13</f>
        <v>34</v>
      </c>
      <c r="I8" s="9">
        <f>10+8+9</f>
        <v>27</v>
      </c>
      <c r="J8" s="23">
        <f>0</f>
        <v>0</v>
      </c>
      <c r="K8" s="9">
        <v>0</v>
      </c>
      <c r="L8" s="9">
        <f t="shared" si="0"/>
        <v>6</v>
      </c>
      <c r="M8" s="16">
        <f>20.13*3</f>
        <v>60.39</v>
      </c>
      <c r="N8" s="17">
        <f>SUM(G8:M8)</f>
        <v>219.73000000000002</v>
      </c>
      <c r="O8" s="17">
        <f>N8/3</f>
        <v>73.243333333333339</v>
      </c>
      <c r="P8" s="9">
        <f t="shared" si="1"/>
        <v>4</v>
      </c>
      <c r="Q8" s="41"/>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row>
    <row r="9" spans="1:243" ht="39.950000000000003" customHeight="1" x14ac:dyDescent="0.15">
      <c r="A9" s="26">
        <v>4</v>
      </c>
      <c r="B9" s="24" t="s">
        <v>20</v>
      </c>
      <c r="C9" s="26" t="s">
        <v>12</v>
      </c>
      <c r="D9" s="9" t="s">
        <v>13</v>
      </c>
      <c r="E9" s="26" t="s">
        <v>12</v>
      </c>
      <c r="F9" s="9" t="s">
        <v>13</v>
      </c>
      <c r="G9" s="9">
        <f>30.78+30.78+30.78</f>
        <v>92.34</v>
      </c>
      <c r="H9" s="9">
        <f>5+11+13</f>
        <v>29</v>
      </c>
      <c r="I9" s="9">
        <f>8+8+7</f>
        <v>23</v>
      </c>
      <c r="J9" s="9">
        <v>0</v>
      </c>
      <c r="K9" s="9">
        <v>0</v>
      </c>
      <c r="L9" s="9">
        <f t="shared" si="0"/>
        <v>6</v>
      </c>
      <c r="M9" s="16">
        <f>19.98*3</f>
        <v>59.94</v>
      </c>
      <c r="N9" s="17">
        <f>SUM(G9:M9)</f>
        <v>210.28</v>
      </c>
      <c r="O9" s="17">
        <f>N9/3</f>
        <v>70.093333333333334</v>
      </c>
      <c r="P9" s="9">
        <f t="shared" si="1"/>
        <v>5</v>
      </c>
      <c r="Q9" s="41"/>
    </row>
    <row r="10" spans="1:243" ht="39.950000000000003" customHeight="1" x14ac:dyDescent="0.15">
      <c r="A10" s="26">
        <v>5</v>
      </c>
      <c r="B10" s="24" t="s">
        <v>21</v>
      </c>
      <c r="C10" s="26" t="s">
        <v>12</v>
      </c>
      <c r="D10" s="9" t="s">
        <v>13</v>
      </c>
      <c r="E10" s="26" t="s">
        <v>12</v>
      </c>
      <c r="F10" s="9" t="s">
        <v>13</v>
      </c>
      <c r="G10" s="9">
        <f>24.7+24.7+24.7</f>
        <v>74.099999999999994</v>
      </c>
      <c r="H10" s="9">
        <f>12.5+13+13</f>
        <v>38.5</v>
      </c>
      <c r="I10" s="9">
        <f>8+8+7</f>
        <v>23</v>
      </c>
      <c r="J10" s="9">
        <v>0</v>
      </c>
      <c r="K10" s="9">
        <v>0</v>
      </c>
      <c r="L10" s="9">
        <f t="shared" si="0"/>
        <v>6</v>
      </c>
      <c r="M10" s="16">
        <f>20.91*3</f>
        <v>62.730000000000004</v>
      </c>
      <c r="N10" s="17">
        <f>SUM(G10:M10)</f>
        <v>204.32999999999998</v>
      </c>
      <c r="O10" s="17">
        <f>N10/3</f>
        <v>68.11</v>
      </c>
      <c r="P10" s="9">
        <f t="shared" si="1"/>
        <v>6</v>
      </c>
      <c r="Q10" s="41"/>
    </row>
    <row r="11" spans="1:243" ht="39.950000000000003" customHeight="1" x14ac:dyDescent="0.15">
      <c r="A11" s="26">
        <v>6</v>
      </c>
      <c r="B11" s="24" t="s">
        <v>28</v>
      </c>
      <c r="C11" s="26" t="s">
        <v>12</v>
      </c>
      <c r="D11" s="9" t="s">
        <v>13</v>
      </c>
      <c r="E11" s="26" t="s">
        <v>12</v>
      </c>
      <c r="F11" s="9" t="s">
        <v>13</v>
      </c>
      <c r="G11" s="9">
        <f>32.52+32.52+32.52</f>
        <v>97.56</v>
      </c>
      <c r="H11" s="9">
        <f>15+13+15</f>
        <v>43</v>
      </c>
      <c r="I11" s="9">
        <f>10+10+10</f>
        <v>30</v>
      </c>
      <c r="J11" s="23">
        <f>5+5+5</f>
        <v>15</v>
      </c>
      <c r="K11" s="9">
        <v>0</v>
      </c>
      <c r="L11" s="9">
        <f t="shared" si="0"/>
        <v>6</v>
      </c>
      <c r="M11" s="16">
        <f>22.28*3</f>
        <v>66.84</v>
      </c>
      <c r="N11" s="17">
        <f>SUM(G11:M11)</f>
        <v>258.39999999999998</v>
      </c>
      <c r="O11" s="17">
        <f>N11/3</f>
        <v>86.133333333333326</v>
      </c>
      <c r="P11" s="9">
        <f t="shared" si="1"/>
        <v>2</v>
      </c>
      <c r="Q11" s="42"/>
    </row>
  </sheetData>
  <mergeCells count="6">
    <mergeCell ref="Q6:Q11"/>
    <mergeCell ref="A1:Q1"/>
    <mergeCell ref="A2:Q2"/>
    <mergeCell ref="C3:F3"/>
    <mergeCell ref="G3:Q3"/>
    <mergeCell ref="A4:Q4"/>
  </mergeCells>
  <phoneticPr fontId="6" type="noConversion"/>
  <pageMargins left="0.75" right="0.75" top="1" bottom="1" header="0.51" footer="0.51"/>
  <pageSetup paperSize="9" orientation="portrait" r:id="rId1"/>
  <headerFooter scaleWithDoc="0" alignWithMargins="0"/>
  <ignoredErrors>
    <ignoredError sqref="G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SheetLayoutView="100" workbookViewId="0"/>
  </sheetViews>
  <sheetFormatPr defaultColWidth="9" defaultRowHeight="14.25" x14ac:dyDescent="0.15"/>
  <sheetData/>
  <phoneticPr fontId="8" type="noConversion"/>
  <pageMargins left="0.75" right="0.75" top="1" bottom="1" header="0.51" footer="0.51"/>
  <pageSetup paperSize="9" orientation="portrait" horizontalDpi="0" verticalDpi="0"/>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SheetLayoutView="100" workbookViewId="0"/>
  </sheetViews>
  <sheetFormatPr defaultColWidth="9" defaultRowHeight="14.25" x14ac:dyDescent="0.15"/>
  <sheetData/>
  <phoneticPr fontId="8" type="noConversion"/>
  <pageMargins left="0.75" right="0.75" top="1" bottom="1" header="0.51" footer="0.51"/>
  <pageSetup paperSize="9" orientation="portrait" horizontalDpi="0" verticalDpi="0"/>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Administrator</cp:lastModifiedBy>
  <cp:revision>1</cp:revision>
  <dcterms:created xsi:type="dcterms:W3CDTF">2016-01-02T10:55:55Z</dcterms:created>
  <dcterms:modified xsi:type="dcterms:W3CDTF">2021-06-07T06:26:28Z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