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5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8" i="1" l="1"/>
  <c r="H6" i="1"/>
  <c r="P8" i="1"/>
  <c r="P7" i="1"/>
  <c r="P6" i="1"/>
  <c r="O8" i="1"/>
  <c r="O7" i="1"/>
  <c r="O6" i="1"/>
  <c r="N6" i="1"/>
  <c r="M8" i="1"/>
  <c r="M6" i="1"/>
  <c r="L7" i="1"/>
  <c r="L6" i="1"/>
  <c r="K8" i="1"/>
  <c r="K7" i="1"/>
  <c r="K6" i="1"/>
  <c r="J8" i="1"/>
  <c r="J7" i="1"/>
  <c r="J6" i="1"/>
  <c r="I8" i="1"/>
  <c r="I7" i="1"/>
  <c r="I6" i="1"/>
  <c r="H8" i="1"/>
  <c r="H7" i="1"/>
  <c r="G7" i="1"/>
  <c r="G6" i="1"/>
  <c r="Q7" i="1" l="1"/>
  <c r="R7" i="1" s="1"/>
  <c r="Q8" i="1" l="1"/>
  <c r="R8" i="1" s="1"/>
  <c r="Q6" i="1"/>
  <c r="R6" i="1" l="1"/>
  <c r="S7" i="1"/>
  <c r="S6" i="1"/>
  <c r="S8" i="1"/>
</calcChain>
</file>

<file path=xl/sharedStrings.xml><?xml version="1.0" encoding="utf-8"?>
<sst xmlns="http://schemas.openxmlformats.org/spreadsheetml/2006/main" count="42" uniqueCount="31">
  <si>
    <t>评审情况表</t>
  </si>
  <si>
    <t>项目名称：</t>
  </si>
  <si>
    <t>评审过程</t>
  </si>
  <si>
    <t>序号</t>
  </si>
  <si>
    <t>供应商名称</t>
  </si>
  <si>
    <t>是否通过资格性审查</t>
  </si>
  <si>
    <t>未通过原因</t>
  </si>
  <si>
    <t>是否通过有效性、完整性和响应程度审查</t>
  </si>
  <si>
    <t>响应文件的规范性</t>
  </si>
  <si>
    <t>报价</t>
  </si>
  <si>
    <t>总得分</t>
  </si>
  <si>
    <t>评审结果</t>
  </si>
  <si>
    <t>是</t>
  </si>
  <si>
    <t>/</t>
  </si>
  <si>
    <t>排序</t>
    <phoneticPr fontId="6" type="noConversion"/>
  </si>
  <si>
    <t>平均分</t>
    <phoneticPr fontId="6" type="noConversion"/>
  </si>
  <si>
    <t>成都高新技术产业开发区桂溪街道办事处空闲土地管护服务采购项目</t>
    <phoneticPr fontId="6" type="noConversion"/>
  </si>
  <si>
    <t>项目编号：510188202100043</t>
    <phoneticPr fontId="6" type="noConversion"/>
  </si>
  <si>
    <t>评审时间：2021/06/03</t>
    <phoneticPr fontId="6" type="noConversion"/>
  </si>
  <si>
    <t>机构设置及职责分工</t>
    <phoneticPr fontId="6" type="noConversion"/>
  </si>
  <si>
    <t>管理制度</t>
    <phoneticPr fontId="6" type="noConversion"/>
  </si>
  <si>
    <t>管护实施方案</t>
    <phoneticPr fontId="6" type="noConversion"/>
  </si>
  <si>
    <t>安全管理措施</t>
    <phoneticPr fontId="6" type="noConversion"/>
  </si>
  <si>
    <t>应急保障措施</t>
    <phoneticPr fontId="6" type="noConversion"/>
  </si>
  <si>
    <t>综合实力</t>
    <phoneticPr fontId="6" type="noConversion"/>
  </si>
  <si>
    <t>综合实力</t>
    <phoneticPr fontId="6" type="noConversion"/>
  </si>
  <si>
    <t>综合实力</t>
    <phoneticPr fontId="6" type="noConversion"/>
  </si>
  <si>
    <t>四川桂溪绿化工程有限公司</t>
    <phoneticPr fontId="6" type="noConversion"/>
  </si>
  <si>
    <t>成都超保物业管理有限公司</t>
    <phoneticPr fontId="6" type="noConversion"/>
  </si>
  <si>
    <t>四川玉松园林工程有限公司</t>
    <phoneticPr fontId="6" type="noConversion"/>
  </si>
  <si>
    <t>第一成交候选人：四川桂溪绿化工程有限公司，   报价金额：310.00元/亩；
第二成交候选人: 成都超保物业管理有限公司，   报价金额：300.00元/亩；                                                    
第三成交候选人：四川玉松园林工程有限公司，   报价金额：318.00元/亩。</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</si>
</sst>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13" x14ac:knownFonts="1">
    <font>
      <sz val="12"/>
      <name val="宋体"/>
      <charset val="134"/>
    </font>
    <font>
      <b/>
      <sz val="12"/>
      <name val="楷体_GB2312"/>
      <family val="3"/>
      <charset val="134"/>
    </font>
    <font>
      <b/>
      <sz val="10"/>
      <name val="楷体_GB2312"/>
      <family val="3"/>
      <charset val="134"/>
    </font>
    <font>
      <sz val="10"/>
      <name val="楷体_GB2312"/>
      <family val="3"/>
      <charset val="134"/>
    </font>
    <font>
      <b/>
      <sz val="16"/>
      <name val="黑体"/>
      <family val="3"/>
      <charset val="134"/>
    </font>
    <font>
      <sz val="12"/>
      <name val="楷体_GB2312"/>
      <family val="3"/>
      <charset val="134"/>
    </font>
    <font>
      <sz val="9"/>
      <name val="宋体"/>
      <charset val="134"/>
    </font>
    <font>
      <sz val="12"/>
      <name val="宋体"/>
      <charset val="134"/>
    </font>
    <font>
      <sz val="9"/>
      <name val="宋体"/>
      <charset val="134"/>
    </font>
    <font>
      <sz val="12"/>
      <color rgb="FF000000"/>
      <name val="宋体"/>
      <charset val="134"/>
    </font>
    <font>
      <sz val="12"/>
      <name val="宋体"/>
      <family val="3"/>
      <charset val="134"/>
    </font>
    <font>
      <sz val="12"/>
      <color rgb="FF000000"/>
      <name val="宋体"/>
      <family val="3"/>
      <charset val="134"/>
    </font>
    <font>
      <sz val="12"/>
      <color theme="1"/>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lignment vertical="center"/>
    </xf>
    <xf numFmtId="0" fontId="3" fillId="0" borderId="0" xfId="0" applyFont="1" applyFill="1">
      <alignment vertical="center"/>
    </xf>
    <xf numFmtId="0" fontId="0" fillId="0" borderId="1" xfId="0"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5" fillId="0" borderId="0" xfId="0" applyFont="1">
      <alignment vertical="center"/>
    </xf>
    <xf numFmtId="0" fontId="9" fillId="0" borderId="2" xfId="0" applyFont="1" applyBorder="1" applyAlignment="1">
      <alignment horizontal="center" vertical="center" wrapText="1"/>
    </xf>
    <xf numFmtId="176" fontId="0" fillId="0" borderId="2" xfId="0" applyNumberFormat="1" applyFont="1" applyBorder="1" applyAlignment="1">
      <alignment horizontal="center" vertical="center"/>
    </xf>
    <xf numFmtId="176" fontId="0" fillId="0" borderId="2" xfId="0" applyNumberFormat="1"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0" xfId="0" applyFont="1" applyAlignment="1">
      <alignment vertical="center" wrapText="1"/>
    </xf>
    <xf numFmtId="177" fontId="0"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6" fontId="10"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0" fillId="0" borderId="1"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0" fontId="1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176" fontId="0"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
  <sheetViews>
    <sheetView tabSelected="1" zoomScale="70" zoomScaleNormal="70" zoomScaleSheetLayoutView="100" workbookViewId="0">
      <selection activeCell="T6" sqref="T6:T8"/>
    </sheetView>
  </sheetViews>
  <sheetFormatPr defaultColWidth="8.75" defaultRowHeight="39.950000000000003" customHeight="1" x14ac:dyDescent="0.15"/>
  <cols>
    <col min="1" max="1" width="10.625" style="3" customWidth="1"/>
    <col min="2" max="2" width="41" style="3" customWidth="1"/>
    <col min="3" max="5" width="12.625" style="3" customWidth="1"/>
    <col min="6" max="6" width="11.25" style="3" customWidth="1"/>
    <col min="7" max="15" width="9.625" style="4" customWidth="1"/>
    <col min="16" max="19" width="9.625" style="5" customWidth="1"/>
    <col min="20" max="20" width="73.75" style="6" customWidth="1"/>
    <col min="21" max="43" width="9" style="3" bestFit="1" customWidth="1"/>
    <col min="44" max="246" width="8.75" style="3"/>
  </cols>
  <sheetData>
    <row r="1" spans="1:246" ht="39.950000000000003" customHeight="1" x14ac:dyDescent="0.15">
      <c r="A1" s="26"/>
      <c r="B1" s="27"/>
      <c r="C1" s="27"/>
      <c r="D1" s="27"/>
      <c r="E1" s="27"/>
      <c r="F1" s="27"/>
      <c r="G1" s="27"/>
      <c r="H1" s="27"/>
      <c r="I1" s="27"/>
      <c r="J1" s="27"/>
      <c r="K1" s="27"/>
      <c r="L1" s="27"/>
      <c r="M1" s="27"/>
      <c r="N1" s="27"/>
      <c r="O1" s="27"/>
      <c r="P1" s="27"/>
      <c r="Q1" s="27"/>
      <c r="R1" s="27"/>
      <c r="S1" s="27"/>
      <c r="T1" s="27"/>
    </row>
    <row r="2" spans="1:246" s="1" customFormat="1" ht="39.950000000000003" customHeight="1" x14ac:dyDescent="0.15">
      <c r="A2" s="30" t="s">
        <v>0</v>
      </c>
      <c r="B2" s="30"/>
      <c r="C2" s="30"/>
      <c r="D2" s="30"/>
      <c r="E2" s="30"/>
      <c r="F2" s="30"/>
      <c r="G2" s="30"/>
      <c r="H2" s="30"/>
      <c r="I2" s="30"/>
      <c r="J2" s="30"/>
      <c r="K2" s="30"/>
      <c r="L2" s="30"/>
      <c r="M2" s="30"/>
      <c r="N2" s="30"/>
      <c r="O2" s="30"/>
      <c r="P2" s="31"/>
      <c r="Q2" s="31"/>
      <c r="R2" s="31"/>
      <c r="S2" s="31"/>
      <c r="T2" s="32"/>
    </row>
    <row r="3" spans="1:246" s="1" customFormat="1" ht="45" customHeight="1" x14ac:dyDescent="0.15">
      <c r="A3" s="7" t="s">
        <v>1</v>
      </c>
      <c r="B3" s="20" t="s">
        <v>16</v>
      </c>
      <c r="C3" s="33" t="s">
        <v>17</v>
      </c>
      <c r="D3" s="34"/>
      <c r="E3" s="34"/>
      <c r="F3" s="34"/>
      <c r="G3" s="35" t="s">
        <v>18</v>
      </c>
      <c r="H3" s="36"/>
      <c r="I3" s="36"/>
      <c r="J3" s="36"/>
      <c r="K3" s="36"/>
      <c r="L3" s="36"/>
      <c r="M3" s="36"/>
      <c r="N3" s="36"/>
      <c r="O3" s="36"/>
      <c r="P3" s="36"/>
      <c r="Q3" s="36"/>
      <c r="R3" s="36"/>
      <c r="S3" s="36"/>
      <c r="T3" s="37"/>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row>
    <row r="4" spans="1:246" s="1" customFormat="1" ht="39.950000000000003" customHeight="1" x14ac:dyDescent="0.15">
      <c r="A4" s="38" t="s">
        <v>2</v>
      </c>
      <c r="B4" s="38"/>
      <c r="C4" s="38"/>
      <c r="D4" s="38"/>
      <c r="E4" s="39"/>
      <c r="F4" s="39"/>
      <c r="G4" s="39"/>
      <c r="H4" s="39"/>
      <c r="I4" s="39"/>
      <c r="J4" s="39"/>
      <c r="K4" s="39"/>
      <c r="L4" s="39"/>
      <c r="M4" s="39"/>
      <c r="N4" s="39"/>
      <c r="O4" s="39"/>
      <c r="P4" s="40"/>
      <c r="Q4" s="40"/>
      <c r="R4" s="40"/>
      <c r="S4" s="40"/>
      <c r="T4" s="38"/>
    </row>
    <row r="5" spans="1:246" s="2" customFormat="1" ht="60" customHeight="1" x14ac:dyDescent="0.15">
      <c r="A5" s="8" t="s">
        <v>3</v>
      </c>
      <c r="B5" s="8" t="s">
        <v>4</v>
      </c>
      <c r="C5" s="8" t="s">
        <v>5</v>
      </c>
      <c r="D5" s="8" t="s">
        <v>6</v>
      </c>
      <c r="E5" s="8" t="s">
        <v>7</v>
      </c>
      <c r="F5" s="8" t="s">
        <v>6</v>
      </c>
      <c r="G5" s="21" t="s">
        <v>19</v>
      </c>
      <c r="H5" s="21" t="s">
        <v>20</v>
      </c>
      <c r="I5" s="21" t="s">
        <v>21</v>
      </c>
      <c r="J5" s="21" t="s">
        <v>22</v>
      </c>
      <c r="K5" s="22" t="s">
        <v>23</v>
      </c>
      <c r="L5" s="22" t="s">
        <v>24</v>
      </c>
      <c r="M5" s="22" t="s">
        <v>25</v>
      </c>
      <c r="N5" s="22" t="s">
        <v>26</v>
      </c>
      <c r="O5" s="11" t="s">
        <v>8</v>
      </c>
      <c r="P5" s="12" t="s">
        <v>9</v>
      </c>
      <c r="Q5" s="13" t="s">
        <v>10</v>
      </c>
      <c r="R5" s="25" t="s">
        <v>15</v>
      </c>
      <c r="S5" s="18" t="s">
        <v>14</v>
      </c>
      <c r="T5" s="14" t="s">
        <v>11</v>
      </c>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row>
    <row r="6" spans="1:246" ht="39.950000000000003" customHeight="1" x14ac:dyDescent="0.15">
      <c r="A6" s="7">
        <v>1</v>
      </c>
      <c r="B6" s="24" t="s">
        <v>27</v>
      </c>
      <c r="C6" s="7" t="s">
        <v>12</v>
      </c>
      <c r="D6" s="9" t="s">
        <v>13</v>
      </c>
      <c r="E6" s="7" t="s">
        <v>12</v>
      </c>
      <c r="F6" s="9" t="s">
        <v>13</v>
      </c>
      <c r="G6" s="9">
        <f>4+4+6</f>
        <v>14</v>
      </c>
      <c r="H6" s="23">
        <f>7+8+8</f>
        <v>23</v>
      </c>
      <c r="I6" s="9">
        <f>17+17+18</f>
        <v>52</v>
      </c>
      <c r="J6" s="9">
        <f>7+9+7</f>
        <v>23</v>
      </c>
      <c r="K6" s="9">
        <f>7+9+7</f>
        <v>23</v>
      </c>
      <c r="L6" s="9">
        <f>6+6+6</f>
        <v>18</v>
      </c>
      <c r="M6" s="9">
        <f>10+10+10</f>
        <v>30</v>
      </c>
      <c r="N6" s="9">
        <f>15+15+15</f>
        <v>45</v>
      </c>
      <c r="O6" s="9">
        <f>2+2+2</f>
        <v>6</v>
      </c>
      <c r="P6" s="16">
        <f>14.52*3</f>
        <v>43.56</v>
      </c>
      <c r="Q6" s="17">
        <f>SUM(G6:P6)</f>
        <v>277.56</v>
      </c>
      <c r="R6" s="17">
        <f>Q6/3</f>
        <v>92.52</v>
      </c>
      <c r="S6" s="9">
        <f>RANK(Q6,$Q$6:$Q$8)</f>
        <v>1</v>
      </c>
      <c r="T6" s="28" t="s">
        <v>30</v>
      </c>
    </row>
    <row r="7" spans="1:246" ht="39.950000000000003" customHeight="1" x14ac:dyDescent="0.15">
      <c r="A7" s="7">
        <v>2</v>
      </c>
      <c r="B7" s="24" t="s">
        <v>29</v>
      </c>
      <c r="C7" s="19" t="s">
        <v>12</v>
      </c>
      <c r="D7" s="9" t="s">
        <v>13</v>
      </c>
      <c r="E7" s="19" t="s">
        <v>12</v>
      </c>
      <c r="F7" s="9" t="s">
        <v>13</v>
      </c>
      <c r="G7" s="9">
        <f>4+6+4</f>
        <v>14</v>
      </c>
      <c r="H7" s="9">
        <f>6+7+8</f>
        <v>21</v>
      </c>
      <c r="I7" s="9">
        <f>12+12+15</f>
        <v>39</v>
      </c>
      <c r="J7" s="9">
        <f>6+9+9</f>
        <v>24</v>
      </c>
      <c r="K7" s="9">
        <f>5+9+9</f>
        <v>23</v>
      </c>
      <c r="L7" s="9">
        <f>6+6+6</f>
        <v>18</v>
      </c>
      <c r="M7" s="9">
        <v>0</v>
      </c>
      <c r="N7" s="9">
        <v>0</v>
      </c>
      <c r="O7" s="9">
        <f>2+2+2</f>
        <v>6</v>
      </c>
      <c r="P7" s="16">
        <f>14.15*3</f>
        <v>42.45</v>
      </c>
      <c r="Q7" s="17">
        <f>SUM(G7:P7)</f>
        <v>187.45</v>
      </c>
      <c r="R7" s="17">
        <f>Q7/3</f>
        <v>62.483333333333327</v>
      </c>
      <c r="S7" s="9">
        <f>RANK(Q7,$Q$6:$Q$8)</f>
        <v>3</v>
      </c>
      <c r="T7" s="29"/>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row>
    <row r="8" spans="1:246" ht="39.950000000000003" customHeight="1" x14ac:dyDescent="0.15">
      <c r="A8" s="7">
        <v>3</v>
      </c>
      <c r="B8" s="24" t="s">
        <v>28</v>
      </c>
      <c r="C8" s="7" t="s">
        <v>12</v>
      </c>
      <c r="D8" s="9" t="s">
        <v>13</v>
      </c>
      <c r="E8" s="7" t="s">
        <v>12</v>
      </c>
      <c r="F8" s="9" t="s">
        <v>13</v>
      </c>
      <c r="G8" s="9">
        <f>4+6+6</f>
        <v>16</v>
      </c>
      <c r="H8" s="9">
        <f>6+7+8</f>
        <v>21</v>
      </c>
      <c r="I8" s="9">
        <f>14+17+20</f>
        <v>51</v>
      </c>
      <c r="J8" s="23">
        <f>7+9+9</f>
        <v>25</v>
      </c>
      <c r="K8" s="9">
        <f>7+9+9</f>
        <v>25</v>
      </c>
      <c r="L8" s="9">
        <v>0</v>
      </c>
      <c r="M8" s="9">
        <f>4+4+4</f>
        <v>12</v>
      </c>
      <c r="N8" s="9">
        <v>0</v>
      </c>
      <c r="O8" s="9">
        <f>2+2+2</f>
        <v>6</v>
      </c>
      <c r="P8" s="16">
        <f>15*3</f>
        <v>45</v>
      </c>
      <c r="Q8" s="17">
        <f>SUM(G8:P8)</f>
        <v>201</v>
      </c>
      <c r="R8" s="17">
        <f>Q8/3</f>
        <v>67</v>
      </c>
      <c r="S8" s="9">
        <f>RANK(Q8,$Q$6:$Q$8)</f>
        <v>2</v>
      </c>
      <c r="T8" s="29"/>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row>
  </sheetData>
  <mergeCells count="6">
    <mergeCell ref="A1:T1"/>
    <mergeCell ref="T6:T8"/>
    <mergeCell ref="A2:T2"/>
    <mergeCell ref="C3:F3"/>
    <mergeCell ref="G3:T3"/>
    <mergeCell ref="A4:T4"/>
  </mergeCells>
  <phoneticPr fontId="6" type="noConversion"/>
  <pageMargins left="0.75" right="0.75" top="1" bottom="1" header="0.51" footer="0.51"/>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8"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8" type="noConversion"/>
  <pageMargins left="0.75" right="0.75" top="1" bottom="1" header="0.51" footer="0.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1</cp:revision>
  <dcterms:created xsi:type="dcterms:W3CDTF">2016-01-02T10:55:55Z</dcterms:created>
  <dcterms:modified xsi:type="dcterms:W3CDTF">2021-06-04T05:26:06Z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