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05" yWindow="-105" windowWidth="23250" windowHeight="12570"/>
  </bookViews>
  <sheets>
    <sheet name="包1" sheetId="1" r:id="rId1"/>
    <sheet name="包2" sheetId="4" r:id="rId2"/>
    <sheet name="包3" sheetId="5" r:id="rId3"/>
    <sheet name="Sheet2" sheetId="2" r:id="rId4"/>
    <sheet name="Sheet3" sheetId="3" r:id="rId5"/>
  </sheets>
  <definedNames>
    <definedName name="_xlnm.Print_Area" localSheetId="0">包1!$A$1:$N$8</definedName>
    <definedName name="_xlnm.Print_Area" localSheetId="1">包2!$A$1:$R$9</definedName>
    <definedName name="_xlnm.Print_Area" localSheetId="2">包3!$A$1:$S$8</definedName>
  </definedNames>
  <calcPr calcId="125725"/>
</workbook>
</file>

<file path=xl/calcChain.xml><?xml version="1.0" encoding="utf-8"?>
<calcChain xmlns="http://schemas.openxmlformats.org/spreadsheetml/2006/main">
  <c r="M7" i="1"/>
  <c r="M8"/>
  <c r="M6"/>
  <c r="I8"/>
  <c r="H8"/>
  <c r="H7"/>
  <c r="H6"/>
  <c r="G8"/>
  <c r="G7"/>
  <c r="G6"/>
  <c r="R7" i="5" l="1"/>
  <c r="R8"/>
  <c r="R6"/>
  <c r="Q8"/>
  <c r="Q7"/>
  <c r="Q6"/>
  <c r="P6"/>
  <c r="O6"/>
  <c r="N8"/>
  <c r="N7"/>
  <c r="N6"/>
  <c r="M8"/>
  <c r="M6"/>
  <c r="L8"/>
  <c r="L7"/>
  <c r="L6"/>
  <c r="K8"/>
  <c r="K7"/>
  <c r="K6"/>
  <c r="J7"/>
  <c r="J8"/>
  <c r="J6"/>
  <c r="I8"/>
  <c r="I7"/>
  <c r="I6"/>
  <c r="H7"/>
  <c r="H8"/>
  <c r="H6"/>
  <c r="G8"/>
  <c r="G7"/>
  <c r="G6"/>
  <c r="O7" i="4"/>
  <c r="Q7" s="1"/>
  <c r="O8"/>
  <c r="O9"/>
  <c r="O6"/>
  <c r="Q8"/>
  <c r="Q9"/>
  <c r="Q6"/>
  <c r="P7"/>
  <c r="P8"/>
  <c r="P9"/>
  <c r="P6"/>
  <c r="N9"/>
  <c r="N8"/>
  <c r="N7"/>
  <c r="N6"/>
  <c r="M7"/>
  <c r="M6"/>
  <c r="L7"/>
  <c r="L8"/>
  <c r="L9"/>
  <c r="L6"/>
  <c r="K6"/>
  <c r="J7"/>
  <c r="J6"/>
  <c r="I6"/>
  <c r="H6"/>
  <c r="G9"/>
  <c r="G8"/>
  <c r="G7"/>
  <c r="G6"/>
</calcChain>
</file>

<file path=xl/sharedStrings.xml><?xml version="1.0" encoding="utf-8"?>
<sst xmlns="http://schemas.openxmlformats.org/spreadsheetml/2006/main" count="105" uniqueCount="61">
  <si>
    <t>投标单位名称</t>
  </si>
  <si>
    <t>序号</t>
    <phoneticPr fontId="5" type="noConversion"/>
  </si>
  <si>
    <t>政府采购预算</t>
    <phoneticPr fontId="1" type="noConversion"/>
  </si>
  <si>
    <t xml:space="preserve">  总得分</t>
    <phoneticPr fontId="1" type="noConversion"/>
  </si>
  <si>
    <t>评审结果</t>
    <phoneticPr fontId="1" type="noConversion"/>
  </si>
  <si>
    <t>包1</t>
    <phoneticPr fontId="1" type="noConversion"/>
  </si>
  <si>
    <t>包号</t>
    <phoneticPr fontId="1" type="noConversion"/>
  </si>
  <si>
    <t>通过</t>
    <phoneticPr fontId="1" type="noConversion"/>
  </si>
  <si>
    <t>资格性审核</t>
    <phoneticPr fontId="1" type="noConversion"/>
  </si>
  <si>
    <t>分项得分</t>
    <phoneticPr fontId="1" type="noConversion"/>
  </si>
  <si>
    <t>开标地点：成都市锦江区东大街紫东楼段东方广场C座22层1、2、3号一号开标室</t>
    <phoneticPr fontId="1" type="noConversion"/>
  </si>
  <si>
    <t>符合性审核</t>
    <phoneticPr fontId="1" type="noConversion"/>
  </si>
  <si>
    <t>实施方案</t>
    <phoneticPr fontId="1" type="noConversion"/>
  </si>
  <si>
    <t>项目名称：成都职业技术学院“双高计划”建设项目信息中心软件开发服务项目</t>
    <phoneticPr fontId="1" type="noConversion"/>
  </si>
  <si>
    <t xml:space="preserve">项目编号：510101202100032 </t>
    <phoneticPr fontId="5" type="noConversion"/>
  </si>
  <si>
    <t>评审时间：2021年04月 29日10:00（北京时间）</t>
    <phoneticPr fontId="1" type="noConversion"/>
  </si>
  <si>
    <t>成都寻道科技有限公司</t>
  </si>
  <si>
    <t>四川易迪优信息技术有限公司</t>
  </si>
  <si>
    <t>成都大旗科技有限公司</t>
  </si>
  <si>
    <t>四川陆王科技有限公司</t>
  </si>
  <si>
    <t>联奕科技股份有限公司</t>
  </si>
  <si>
    <t>成都星通科运科技有限公司</t>
  </si>
  <si>
    <t>广东中标数据科技股份有限公司</t>
  </si>
  <si>
    <t>预算金额:1446000元</t>
    <phoneticPr fontId="1" type="noConversion"/>
  </si>
  <si>
    <t>评审情况表（包1）</t>
    <phoneticPr fontId="1" type="noConversion"/>
  </si>
  <si>
    <t>投标报价</t>
    <phoneticPr fontId="1" type="noConversion"/>
  </si>
  <si>
    <t>技术参数及要求</t>
    <phoneticPr fontId="1" type="noConversion"/>
  </si>
  <si>
    <t>项目实施方案</t>
    <phoneticPr fontId="1" type="noConversion"/>
  </si>
  <si>
    <t>投标人业绩</t>
    <phoneticPr fontId="1" type="noConversion"/>
  </si>
  <si>
    <t>投标产品厂商实力</t>
    <phoneticPr fontId="1" type="noConversion"/>
  </si>
  <si>
    <t>节能环保产品</t>
    <phoneticPr fontId="1" type="noConversion"/>
  </si>
  <si>
    <t>评审情况表（包2）</t>
    <phoneticPr fontId="1" type="noConversion"/>
  </si>
  <si>
    <t>评审情况表（包3）</t>
    <phoneticPr fontId="1" type="noConversion"/>
  </si>
  <si>
    <t>预算金额:1000000元</t>
    <phoneticPr fontId="1" type="noConversion"/>
  </si>
  <si>
    <t>价格</t>
    <phoneticPr fontId="1" type="noConversion"/>
  </si>
  <si>
    <t>企业资质</t>
    <phoneticPr fontId="1" type="noConversion"/>
  </si>
  <si>
    <t>研发能力</t>
    <phoneticPr fontId="1" type="noConversion"/>
  </si>
  <si>
    <t>项目案例</t>
    <phoneticPr fontId="1" type="noConversion"/>
  </si>
  <si>
    <t>团队能力</t>
    <phoneticPr fontId="1" type="noConversion"/>
  </si>
  <si>
    <t>产品功能</t>
    <phoneticPr fontId="1" type="noConversion"/>
  </si>
  <si>
    <t>产品演示</t>
    <phoneticPr fontId="1" type="noConversion"/>
  </si>
  <si>
    <t>售后服务方案</t>
    <phoneticPr fontId="1" type="noConversion"/>
  </si>
  <si>
    <t>培训方案</t>
    <phoneticPr fontId="1" type="noConversion"/>
  </si>
  <si>
    <t>投标报价</t>
    <phoneticPr fontId="1" type="noConversion"/>
  </si>
  <si>
    <t>技术指标</t>
    <phoneticPr fontId="1" type="noConversion"/>
  </si>
  <si>
    <t>软件产品成熟度及认证情况</t>
    <phoneticPr fontId="1" type="noConversion"/>
  </si>
  <si>
    <t>项目实施与管理</t>
    <phoneticPr fontId="1" type="noConversion"/>
  </si>
  <si>
    <t>系统演示</t>
    <phoneticPr fontId="1" type="noConversion"/>
  </si>
  <si>
    <t>团队服务能力</t>
    <phoneticPr fontId="1" type="noConversion"/>
  </si>
  <si>
    <t>企业资质及信用评价</t>
    <phoneticPr fontId="1" type="noConversion"/>
  </si>
  <si>
    <t>企业软件研发实力</t>
    <phoneticPr fontId="1" type="noConversion"/>
  </si>
  <si>
    <t>信息系统安全情况</t>
    <phoneticPr fontId="1" type="noConversion"/>
  </si>
  <si>
    <t>类似业绩</t>
    <phoneticPr fontId="1" type="noConversion"/>
  </si>
  <si>
    <t>售后服务</t>
    <phoneticPr fontId="1" type="noConversion"/>
  </si>
  <si>
    <t>项目名称：成都职业技术学院信息中心绿色平安校园建设采购项目</t>
    <phoneticPr fontId="1" type="noConversion"/>
  </si>
  <si>
    <t xml:space="preserve">项目编号：510101202100205 </t>
    <phoneticPr fontId="5" type="noConversion"/>
  </si>
  <si>
    <t>评审时间：2021年05月27日10:00（北京时间）</t>
    <phoneticPr fontId="1" type="noConversion"/>
  </si>
  <si>
    <t>预算金额:6700000元</t>
    <phoneticPr fontId="1" type="noConversion"/>
  </si>
  <si>
    <t>成都聚立创智科技有限公司</t>
  </si>
  <si>
    <t>成都新世纪华新科技开发有限公司</t>
  </si>
  <si>
    <t>成都昱讯科技有限公司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</si>
</sst>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微软雅黑"/>
      <family val="2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charset val="134"/>
    </font>
    <font>
      <sz val="12"/>
      <name val="宋体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2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view="pageBreakPreview" zoomScaleNormal="100" zoomScaleSheetLayoutView="100" workbookViewId="0">
      <selection activeCell="S7" sqref="S7"/>
    </sheetView>
  </sheetViews>
  <sheetFormatPr defaultRowHeight="13.5"/>
  <cols>
    <col min="1" max="1" width="7.375" style="3" customWidth="1"/>
    <col min="2" max="2" width="5.125" customWidth="1"/>
    <col min="3" max="3" width="17.625" customWidth="1"/>
    <col min="4" max="4" width="9.625" customWidth="1"/>
    <col min="5" max="5" width="7.875" style="3" customWidth="1"/>
    <col min="6" max="6" width="7.875" style="5" customWidth="1"/>
    <col min="7" max="12" width="9.375" style="5" customWidth="1"/>
    <col min="13" max="14" width="8.875" customWidth="1"/>
  </cols>
  <sheetData>
    <row r="1" spans="1:15" ht="31.15" customHeight="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33.75" customHeight="1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5" t="s">
        <v>55</v>
      </c>
      <c r="K2" s="25"/>
      <c r="L2" s="25"/>
      <c r="M2" s="25"/>
      <c r="N2" s="25"/>
    </row>
    <row r="3" spans="1:15" ht="38.25" customHeight="1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8" t="s">
        <v>56</v>
      </c>
      <c r="K3" s="28"/>
      <c r="L3" s="28"/>
      <c r="M3" s="28"/>
      <c r="N3" s="28"/>
    </row>
    <row r="4" spans="1:15" ht="24.75" customHeight="1">
      <c r="A4" s="21" t="s">
        <v>6</v>
      </c>
      <c r="B4" s="27" t="s">
        <v>1</v>
      </c>
      <c r="C4" s="20" t="s">
        <v>0</v>
      </c>
      <c r="D4" s="20" t="s">
        <v>2</v>
      </c>
      <c r="E4" s="20" t="s">
        <v>8</v>
      </c>
      <c r="F4" s="30" t="s">
        <v>11</v>
      </c>
      <c r="G4" s="17" t="s">
        <v>9</v>
      </c>
      <c r="H4" s="18"/>
      <c r="I4" s="18"/>
      <c r="J4" s="18"/>
      <c r="K4" s="18"/>
      <c r="L4" s="19"/>
      <c r="M4" s="20" t="s">
        <v>3</v>
      </c>
      <c r="N4" s="26" t="s">
        <v>4</v>
      </c>
    </row>
    <row r="5" spans="1:15" ht="66" customHeight="1">
      <c r="A5" s="21"/>
      <c r="B5" s="27"/>
      <c r="C5" s="20"/>
      <c r="D5" s="20"/>
      <c r="E5" s="20"/>
      <c r="F5" s="31"/>
      <c r="G5" s="6" t="s">
        <v>25</v>
      </c>
      <c r="H5" s="8" t="s">
        <v>26</v>
      </c>
      <c r="I5" s="6" t="s">
        <v>27</v>
      </c>
      <c r="J5" s="6" t="s">
        <v>28</v>
      </c>
      <c r="K5" s="11" t="s">
        <v>29</v>
      </c>
      <c r="L5" s="11" t="s">
        <v>30</v>
      </c>
      <c r="M5" s="20"/>
      <c r="N5" s="26"/>
    </row>
    <row r="6" spans="1:15" ht="64.5" customHeight="1">
      <c r="A6" s="21" t="s">
        <v>5</v>
      </c>
      <c r="B6" s="2">
        <v>1</v>
      </c>
      <c r="C6" s="32" t="s">
        <v>58</v>
      </c>
      <c r="D6" s="22" t="s">
        <v>57</v>
      </c>
      <c r="E6" s="4" t="s">
        <v>7</v>
      </c>
      <c r="F6" s="4" t="s">
        <v>7</v>
      </c>
      <c r="G6" s="4">
        <f>29.92*5</f>
        <v>149.60000000000002</v>
      </c>
      <c r="H6" s="4">
        <f>18.75*5</f>
        <v>93.75</v>
      </c>
      <c r="I6" s="4">
        <v>5</v>
      </c>
      <c r="J6" s="4">
        <v>0</v>
      </c>
      <c r="K6" s="4">
        <v>0</v>
      </c>
      <c r="L6" s="4">
        <v>0</v>
      </c>
      <c r="M6" s="10">
        <f>SUM(G6:L6)</f>
        <v>248.35000000000002</v>
      </c>
      <c r="N6" s="7">
        <v>3</v>
      </c>
      <c r="O6" s="1"/>
    </row>
    <row r="7" spans="1:15" ht="64.5" customHeight="1">
      <c r="A7" s="21"/>
      <c r="B7" s="2">
        <v>2</v>
      </c>
      <c r="C7" s="32" t="s">
        <v>59</v>
      </c>
      <c r="D7" s="22"/>
      <c r="E7" s="4" t="s">
        <v>7</v>
      </c>
      <c r="F7" s="4" t="s">
        <v>7</v>
      </c>
      <c r="G7" s="4">
        <f>30*5</f>
        <v>150</v>
      </c>
      <c r="H7" s="4">
        <f>58.91*5</f>
        <v>294.54999999999995</v>
      </c>
      <c r="I7" s="4">
        <v>15</v>
      </c>
      <c r="J7" s="4">
        <v>10</v>
      </c>
      <c r="K7" s="4">
        <v>25</v>
      </c>
      <c r="L7" s="4">
        <v>5</v>
      </c>
      <c r="M7" s="10">
        <f t="shared" ref="M7:M8" si="0">SUM(G7:L7)</f>
        <v>499.54999999999995</v>
      </c>
      <c r="N7" s="7">
        <v>1</v>
      </c>
      <c r="O7" s="1"/>
    </row>
    <row r="8" spans="1:15" s="5" customFormat="1" ht="64.5" customHeight="1">
      <c r="A8" s="21"/>
      <c r="B8" s="2">
        <v>3</v>
      </c>
      <c r="C8" s="32" t="s">
        <v>60</v>
      </c>
      <c r="D8" s="22"/>
      <c r="E8" s="4" t="s">
        <v>7</v>
      </c>
      <c r="F8" s="4" t="s">
        <v>7</v>
      </c>
      <c r="G8" s="4">
        <f>29.97*5</f>
        <v>149.85</v>
      </c>
      <c r="H8" s="4">
        <f>26.61*5</f>
        <v>133.05000000000001</v>
      </c>
      <c r="I8" s="4">
        <f>0.8*5</f>
        <v>4</v>
      </c>
      <c r="J8" s="4">
        <v>0</v>
      </c>
      <c r="K8" s="4">
        <v>0</v>
      </c>
      <c r="L8" s="4">
        <v>0</v>
      </c>
      <c r="M8" s="10">
        <f t="shared" si="0"/>
        <v>286.89999999999998</v>
      </c>
      <c r="N8" s="7">
        <v>2</v>
      </c>
      <c r="O8" s="1"/>
    </row>
    <row r="9" spans="1:15" ht="14.45" customHeight="1"/>
    <row r="10" spans="1:15" ht="14.45" customHeight="1"/>
    <row r="11" spans="1:15" ht="14.45" customHeight="1"/>
    <row r="12" spans="1:15" ht="14.45" customHeight="1"/>
    <row r="13" spans="1:15" ht="14.45" customHeight="1"/>
    <row r="14" spans="1:15" ht="14.45" customHeight="1"/>
    <row r="15" spans="1:15" ht="14.45" customHeight="1"/>
  </sheetData>
  <mergeCells count="16">
    <mergeCell ref="G4:L4"/>
    <mergeCell ref="E4:E5"/>
    <mergeCell ref="A6:A8"/>
    <mergeCell ref="D6:D8"/>
    <mergeCell ref="A1:N1"/>
    <mergeCell ref="A4:A5"/>
    <mergeCell ref="A2:I2"/>
    <mergeCell ref="J2:N2"/>
    <mergeCell ref="N4:N5"/>
    <mergeCell ref="C4:C5"/>
    <mergeCell ref="B4:B5"/>
    <mergeCell ref="D4:D5"/>
    <mergeCell ref="M4:M5"/>
    <mergeCell ref="J3:N3"/>
    <mergeCell ref="A3:I3"/>
    <mergeCell ref="F4:F5"/>
  </mergeCells>
  <phoneticPr fontId="1" type="noConversion"/>
  <pageMargins left="0.47" right="0.34" top="0.31" bottom="0.45" header="0.18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view="pageBreakPreview" topLeftCell="A2" zoomScaleNormal="100" zoomScaleSheetLayoutView="100" workbookViewId="0">
      <selection activeCell="S7" sqref="S7"/>
    </sheetView>
  </sheetViews>
  <sheetFormatPr defaultColWidth="8.875" defaultRowHeight="13.5"/>
  <cols>
    <col min="1" max="1" width="7.375" style="5" customWidth="1"/>
    <col min="2" max="2" width="5.125" style="5" customWidth="1"/>
    <col min="3" max="3" width="17.625" style="5" customWidth="1"/>
    <col min="4" max="4" width="9.625" style="5" customWidth="1"/>
    <col min="5" max="6" width="7.875" style="5" customWidth="1"/>
    <col min="7" max="16" width="8.25" style="5" customWidth="1"/>
    <col min="17" max="18" width="8.875" style="5" customWidth="1"/>
    <col min="19" max="16384" width="8.875" style="5"/>
  </cols>
  <sheetData>
    <row r="1" spans="1:19" ht="31.15" customHeight="1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33.75" customHeight="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5" t="s">
        <v>14</v>
      </c>
      <c r="K2" s="25"/>
      <c r="L2" s="25"/>
      <c r="M2" s="25"/>
      <c r="N2" s="25"/>
      <c r="O2" s="25"/>
      <c r="P2" s="25"/>
      <c r="Q2" s="25"/>
      <c r="R2" s="25"/>
    </row>
    <row r="3" spans="1:19" ht="38.25" customHeight="1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8" t="s">
        <v>15</v>
      </c>
      <c r="K3" s="28"/>
      <c r="L3" s="28"/>
      <c r="M3" s="28"/>
      <c r="N3" s="28"/>
      <c r="O3" s="28"/>
      <c r="P3" s="28"/>
      <c r="Q3" s="28"/>
      <c r="R3" s="28"/>
    </row>
    <row r="4" spans="1:19" ht="24.75" customHeight="1">
      <c r="A4" s="21" t="s">
        <v>6</v>
      </c>
      <c r="B4" s="27" t="s">
        <v>1</v>
      </c>
      <c r="C4" s="20" t="s">
        <v>0</v>
      </c>
      <c r="D4" s="20" t="s">
        <v>2</v>
      </c>
      <c r="E4" s="20" t="s">
        <v>8</v>
      </c>
      <c r="F4" s="30" t="s">
        <v>11</v>
      </c>
      <c r="G4" s="17" t="s">
        <v>9</v>
      </c>
      <c r="H4" s="18"/>
      <c r="I4" s="18"/>
      <c r="J4" s="18"/>
      <c r="K4" s="18"/>
      <c r="L4" s="18"/>
      <c r="M4" s="18"/>
      <c r="N4" s="18"/>
      <c r="O4" s="18"/>
      <c r="P4" s="19"/>
      <c r="Q4" s="20" t="s">
        <v>3</v>
      </c>
      <c r="R4" s="26" t="s">
        <v>4</v>
      </c>
    </row>
    <row r="5" spans="1:19" ht="66" customHeight="1">
      <c r="A5" s="21"/>
      <c r="B5" s="27"/>
      <c r="C5" s="20"/>
      <c r="D5" s="20"/>
      <c r="E5" s="20"/>
      <c r="F5" s="31"/>
      <c r="G5" s="11" t="s">
        <v>34</v>
      </c>
      <c r="H5" s="11" t="s">
        <v>35</v>
      </c>
      <c r="I5" s="11" t="s">
        <v>36</v>
      </c>
      <c r="J5" s="11" t="s">
        <v>37</v>
      </c>
      <c r="K5" s="15" t="s">
        <v>38</v>
      </c>
      <c r="L5" s="11" t="s">
        <v>39</v>
      </c>
      <c r="M5" s="11" t="s">
        <v>40</v>
      </c>
      <c r="N5" s="11" t="s">
        <v>12</v>
      </c>
      <c r="O5" s="11" t="s">
        <v>41</v>
      </c>
      <c r="P5" s="11" t="s">
        <v>42</v>
      </c>
      <c r="Q5" s="20"/>
      <c r="R5" s="26"/>
    </row>
    <row r="6" spans="1:19" ht="46.9" customHeight="1">
      <c r="A6" s="21" t="s">
        <v>5</v>
      </c>
      <c r="B6" s="2">
        <v>1</v>
      </c>
      <c r="C6" s="9" t="s">
        <v>16</v>
      </c>
      <c r="D6" s="22" t="s">
        <v>23</v>
      </c>
      <c r="E6" s="4" t="s">
        <v>7</v>
      </c>
      <c r="F6" s="4" t="s">
        <v>7</v>
      </c>
      <c r="G6" s="4">
        <f>16.44*5</f>
        <v>82.2</v>
      </c>
      <c r="H6" s="4">
        <f>2*5</f>
        <v>10</v>
      </c>
      <c r="I6" s="4">
        <f>12*5</f>
        <v>60</v>
      </c>
      <c r="J6" s="4">
        <f>5*5</f>
        <v>25</v>
      </c>
      <c r="K6" s="4">
        <f>1*5</f>
        <v>5</v>
      </c>
      <c r="L6" s="4">
        <f>21*5</f>
        <v>105</v>
      </c>
      <c r="M6" s="4">
        <f>24*5</f>
        <v>120</v>
      </c>
      <c r="N6" s="4">
        <f>2*5</f>
        <v>10</v>
      </c>
      <c r="O6" s="4">
        <f>2*5</f>
        <v>10</v>
      </c>
      <c r="P6" s="4">
        <f>1*5</f>
        <v>5</v>
      </c>
      <c r="Q6" s="10">
        <f>SUM(G6:P6)</f>
        <v>432.2</v>
      </c>
      <c r="R6" s="7">
        <v>1</v>
      </c>
      <c r="S6" s="1"/>
    </row>
    <row r="7" spans="1:19" ht="46.9" customHeight="1">
      <c r="A7" s="21"/>
      <c r="B7" s="2">
        <v>2</v>
      </c>
      <c r="C7" s="9" t="s">
        <v>17</v>
      </c>
      <c r="D7" s="22"/>
      <c r="E7" s="4" t="s">
        <v>7</v>
      </c>
      <c r="F7" s="4" t="s">
        <v>7</v>
      </c>
      <c r="G7" s="4">
        <f>15.68*5</f>
        <v>78.400000000000006</v>
      </c>
      <c r="H7" s="4">
        <v>0</v>
      </c>
      <c r="I7" s="4">
        <v>0</v>
      </c>
      <c r="J7" s="4">
        <f>0.5*5</f>
        <v>2.5</v>
      </c>
      <c r="K7" s="4">
        <v>0</v>
      </c>
      <c r="L7" s="4">
        <f t="shared" ref="L7:L9" si="0">21*5</f>
        <v>105</v>
      </c>
      <c r="M7" s="4">
        <f>2*5</f>
        <v>10</v>
      </c>
      <c r="N7" s="4">
        <f>1.5*5</f>
        <v>7.5</v>
      </c>
      <c r="O7" s="4">
        <f t="shared" ref="O7:O9" si="1">2*5</f>
        <v>10</v>
      </c>
      <c r="P7" s="4">
        <f t="shared" ref="P7:P9" si="2">1*5</f>
        <v>5</v>
      </c>
      <c r="Q7" s="10">
        <f t="shared" ref="Q7:Q9" si="3">SUM(G7:P7)</f>
        <v>218.4</v>
      </c>
      <c r="R7" s="7">
        <v>3</v>
      </c>
      <c r="S7" s="1"/>
    </row>
    <row r="8" spans="1:19" ht="46.9" customHeight="1">
      <c r="A8" s="21"/>
      <c r="B8" s="2">
        <v>3</v>
      </c>
      <c r="C8" s="9" t="s">
        <v>18</v>
      </c>
      <c r="D8" s="22"/>
      <c r="E8" s="4" t="s">
        <v>7</v>
      </c>
      <c r="F8" s="4" t="s">
        <v>7</v>
      </c>
      <c r="G8" s="4">
        <f>30*5</f>
        <v>150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105</v>
      </c>
      <c r="M8" s="4">
        <v>0</v>
      </c>
      <c r="N8" s="4">
        <f>2*5</f>
        <v>10</v>
      </c>
      <c r="O8" s="4">
        <f t="shared" si="1"/>
        <v>10</v>
      </c>
      <c r="P8" s="4">
        <f t="shared" si="2"/>
        <v>5</v>
      </c>
      <c r="Q8" s="10">
        <f t="shared" si="3"/>
        <v>280</v>
      </c>
      <c r="R8" s="7">
        <v>2</v>
      </c>
      <c r="S8" s="1"/>
    </row>
    <row r="9" spans="1:19" ht="46.9" customHeight="1">
      <c r="A9" s="21"/>
      <c r="B9" s="12">
        <v>4</v>
      </c>
      <c r="C9" s="13" t="s">
        <v>19</v>
      </c>
      <c r="D9" s="22"/>
      <c r="E9" s="4" t="s">
        <v>7</v>
      </c>
      <c r="F9" s="4" t="s">
        <v>7</v>
      </c>
      <c r="G9" s="4">
        <f>15.85*5</f>
        <v>79.25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105</v>
      </c>
      <c r="M9" s="4">
        <v>0</v>
      </c>
      <c r="N9" s="4">
        <f>2*5</f>
        <v>10</v>
      </c>
      <c r="O9" s="4">
        <f t="shared" si="1"/>
        <v>10</v>
      </c>
      <c r="P9" s="4">
        <f t="shared" si="2"/>
        <v>5</v>
      </c>
      <c r="Q9" s="10">
        <f t="shared" si="3"/>
        <v>209.25</v>
      </c>
      <c r="R9" s="14">
        <v>4</v>
      </c>
      <c r="S9" s="1"/>
    </row>
    <row r="10" spans="1:19" ht="14.45" customHeight="1"/>
    <row r="11" spans="1:19" ht="14.45" customHeight="1"/>
    <row r="12" spans="1:19" ht="14.45" customHeight="1"/>
    <row r="13" spans="1:19" ht="14.45" customHeight="1"/>
    <row r="14" spans="1:19" ht="14.45" customHeight="1"/>
    <row r="15" spans="1:19" ht="14.45" customHeight="1"/>
    <row r="16" spans="1:19" ht="14.45" customHeight="1"/>
  </sheetData>
  <mergeCells count="16">
    <mergeCell ref="A1:R1"/>
    <mergeCell ref="A2:I2"/>
    <mergeCell ref="J2:R2"/>
    <mergeCell ref="A3:I3"/>
    <mergeCell ref="J3:R3"/>
    <mergeCell ref="F4:F5"/>
    <mergeCell ref="Q4:Q5"/>
    <mergeCell ref="R4:R5"/>
    <mergeCell ref="A6:A9"/>
    <mergeCell ref="D6:D9"/>
    <mergeCell ref="G4:P4"/>
    <mergeCell ref="A4:A5"/>
    <mergeCell ref="B4:B5"/>
    <mergeCell ref="C4:C5"/>
    <mergeCell ref="D4:D5"/>
    <mergeCell ref="E4:E5"/>
  </mergeCells>
  <phoneticPr fontId="1" type="noConversion"/>
  <pageMargins left="0.47" right="0.34" top="0.31" bottom="0.45" header="0.18" footer="0.31496062992125984"/>
  <pageSetup paperSize="9" scale="9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"/>
  <sheetViews>
    <sheetView view="pageBreakPreview" zoomScaleNormal="100" zoomScaleSheetLayoutView="100" workbookViewId="0">
      <selection activeCell="S8" sqref="S8"/>
    </sheetView>
  </sheetViews>
  <sheetFormatPr defaultColWidth="8.875" defaultRowHeight="13.5"/>
  <cols>
    <col min="1" max="1" width="7.375" style="5" customWidth="1"/>
    <col min="2" max="2" width="5.125" style="5" customWidth="1"/>
    <col min="3" max="3" width="17.625" style="5" customWidth="1"/>
    <col min="4" max="4" width="9.625" style="5" customWidth="1"/>
    <col min="5" max="6" width="7.375" style="5" customWidth="1"/>
    <col min="7" max="17" width="7" style="5" customWidth="1"/>
    <col min="18" max="19" width="8.75" style="5" customWidth="1"/>
    <col min="20" max="16384" width="8.875" style="5"/>
  </cols>
  <sheetData>
    <row r="1" spans="1:20" ht="31.15" customHeight="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33.75" customHeight="1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5" t="s">
        <v>14</v>
      </c>
      <c r="K2" s="25"/>
      <c r="L2" s="25"/>
      <c r="M2" s="25"/>
      <c r="N2" s="25"/>
      <c r="O2" s="25"/>
      <c r="P2" s="25"/>
      <c r="Q2" s="25"/>
      <c r="R2" s="25"/>
      <c r="S2" s="25"/>
    </row>
    <row r="3" spans="1:20" ht="38.25" customHeight="1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8" t="s">
        <v>15</v>
      </c>
      <c r="K3" s="28"/>
      <c r="L3" s="28"/>
      <c r="M3" s="28"/>
      <c r="N3" s="28"/>
      <c r="O3" s="28"/>
      <c r="P3" s="28"/>
      <c r="Q3" s="28"/>
      <c r="R3" s="28"/>
      <c r="S3" s="28"/>
    </row>
    <row r="4" spans="1:20" ht="24.75" customHeight="1">
      <c r="A4" s="21" t="s">
        <v>6</v>
      </c>
      <c r="B4" s="27" t="s">
        <v>1</v>
      </c>
      <c r="C4" s="20" t="s">
        <v>0</v>
      </c>
      <c r="D4" s="20" t="s">
        <v>2</v>
      </c>
      <c r="E4" s="20" t="s">
        <v>8</v>
      </c>
      <c r="F4" s="30" t="s">
        <v>11</v>
      </c>
      <c r="G4" s="17" t="s">
        <v>9</v>
      </c>
      <c r="H4" s="18"/>
      <c r="I4" s="18"/>
      <c r="J4" s="18"/>
      <c r="K4" s="18"/>
      <c r="L4" s="18"/>
      <c r="M4" s="18"/>
      <c r="N4" s="18"/>
      <c r="O4" s="18"/>
      <c r="P4" s="18"/>
      <c r="Q4" s="19"/>
      <c r="R4" s="30" t="s">
        <v>3</v>
      </c>
      <c r="S4" s="26" t="s">
        <v>4</v>
      </c>
    </row>
    <row r="5" spans="1:20" ht="66" customHeight="1">
      <c r="A5" s="21"/>
      <c r="B5" s="27"/>
      <c r="C5" s="20"/>
      <c r="D5" s="20"/>
      <c r="E5" s="20"/>
      <c r="F5" s="31"/>
      <c r="G5" s="11" t="s">
        <v>43</v>
      </c>
      <c r="H5" s="11" t="s">
        <v>44</v>
      </c>
      <c r="I5" s="11" t="s">
        <v>45</v>
      </c>
      <c r="J5" s="11" t="s">
        <v>46</v>
      </c>
      <c r="K5" s="11" t="s">
        <v>47</v>
      </c>
      <c r="L5" s="11" t="s">
        <v>48</v>
      </c>
      <c r="M5" s="11" t="s">
        <v>49</v>
      </c>
      <c r="N5" s="11" t="s">
        <v>50</v>
      </c>
      <c r="O5" s="11" t="s">
        <v>51</v>
      </c>
      <c r="P5" s="11" t="s">
        <v>52</v>
      </c>
      <c r="Q5" s="11" t="s">
        <v>53</v>
      </c>
      <c r="R5" s="31"/>
      <c r="S5" s="26"/>
    </row>
    <row r="6" spans="1:20" ht="46.9" customHeight="1">
      <c r="A6" s="21" t="s">
        <v>5</v>
      </c>
      <c r="B6" s="2">
        <v>1</v>
      </c>
      <c r="C6" s="9" t="s">
        <v>20</v>
      </c>
      <c r="D6" s="22" t="s">
        <v>33</v>
      </c>
      <c r="E6" s="4" t="s">
        <v>7</v>
      </c>
      <c r="F6" s="4" t="s">
        <v>7</v>
      </c>
      <c r="G6" s="16">
        <f>23.78*5</f>
        <v>118.9</v>
      </c>
      <c r="H6" s="16">
        <f>16*5</f>
        <v>80</v>
      </c>
      <c r="I6" s="16">
        <f>5*5</f>
        <v>25</v>
      </c>
      <c r="J6" s="16">
        <f>4*5</f>
        <v>20</v>
      </c>
      <c r="K6" s="16">
        <f>18*5</f>
        <v>90</v>
      </c>
      <c r="L6" s="16">
        <f>5*5</f>
        <v>25</v>
      </c>
      <c r="M6" s="16">
        <f>4*5</f>
        <v>20</v>
      </c>
      <c r="N6" s="16">
        <f>3*5</f>
        <v>15</v>
      </c>
      <c r="O6" s="16">
        <f>5*5</f>
        <v>25</v>
      </c>
      <c r="P6" s="16">
        <f>2*5</f>
        <v>10</v>
      </c>
      <c r="Q6" s="16">
        <f>6*5</f>
        <v>30</v>
      </c>
      <c r="R6" s="10">
        <f>SUM(G6:Q6)</f>
        <v>458.9</v>
      </c>
      <c r="S6" s="7">
        <v>1</v>
      </c>
      <c r="T6" s="1"/>
    </row>
    <row r="7" spans="1:20" ht="46.9" customHeight="1">
      <c r="A7" s="21"/>
      <c r="B7" s="2">
        <v>2</v>
      </c>
      <c r="C7" s="9" t="s">
        <v>21</v>
      </c>
      <c r="D7" s="22"/>
      <c r="E7" s="4" t="s">
        <v>7</v>
      </c>
      <c r="F7" s="4" t="s">
        <v>7</v>
      </c>
      <c r="G7" s="16">
        <f>30*5</f>
        <v>150</v>
      </c>
      <c r="H7" s="16">
        <f t="shared" ref="H7:H8" si="0">16*5</f>
        <v>80</v>
      </c>
      <c r="I7" s="16">
        <f>0</f>
        <v>0</v>
      </c>
      <c r="J7" s="16">
        <f t="shared" ref="J7:J8" si="1">4*5</f>
        <v>20</v>
      </c>
      <c r="K7" s="16">
        <f>2*5</f>
        <v>10</v>
      </c>
      <c r="L7" s="16">
        <f>0*5</f>
        <v>0</v>
      </c>
      <c r="M7" s="16">
        <v>0</v>
      </c>
      <c r="N7" s="16">
        <f>0</f>
        <v>0</v>
      </c>
      <c r="O7" s="16">
        <v>0</v>
      </c>
      <c r="P7" s="16">
        <v>0</v>
      </c>
      <c r="Q7" s="16">
        <f>2*5</f>
        <v>10</v>
      </c>
      <c r="R7" s="10">
        <f t="shared" ref="R7:R8" si="2">SUM(G7:Q7)</f>
        <v>270</v>
      </c>
      <c r="S7" s="7">
        <v>3</v>
      </c>
      <c r="T7" s="1"/>
    </row>
    <row r="8" spans="1:20" ht="46.9" customHeight="1">
      <c r="A8" s="21"/>
      <c r="B8" s="2">
        <v>3</v>
      </c>
      <c r="C8" s="9" t="s">
        <v>22</v>
      </c>
      <c r="D8" s="22"/>
      <c r="E8" s="4" t="s">
        <v>7</v>
      </c>
      <c r="F8" s="4" t="s">
        <v>7</v>
      </c>
      <c r="G8" s="16">
        <f>23.16*5</f>
        <v>115.8</v>
      </c>
      <c r="H8" s="16">
        <f t="shared" si="0"/>
        <v>80</v>
      </c>
      <c r="I8" s="16">
        <f>2*5</f>
        <v>10</v>
      </c>
      <c r="J8" s="16">
        <f t="shared" si="1"/>
        <v>20</v>
      </c>
      <c r="K8" s="16">
        <f>0</f>
        <v>0</v>
      </c>
      <c r="L8" s="16">
        <f>2*5</f>
        <v>10</v>
      </c>
      <c r="M8" s="16">
        <f>4*5</f>
        <v>20</v>
      </c>
      <c r="N8" s="16">
        <f>3*5</f>
        <v>15</v>
      </c>
      <c r="O8" s="16">
        <v>0</v>
      </c>
      <c r="P8" s="16">
        <v>0</v>
      </c>
      <c r="Q8" s="16">
        <f>2*5</f>
        <v>10</v>
      </c>
      <c r="R8" s="10">
        <f t="shared" si="2"/>
        <v>280.8</v>
      </c>
      <c r="S8" s="7">
        <v>2</v>
      </c>
      <c r="T8" s="1"/>
    </row>
    <row r="9" spans="1:20" ht="14.45" customHeight="1"/>
    <row r="10" spans="1:20" ht="14.45" customHeight="1"/>
    <row r="11" spans="1:20" ht="14.45" customHeight="1"/>
    <row r="12" spans="1:20" ht="14.45" customHeight="1"/>
    <row r="13" spans="1:20" ht="14.45" customHeight="1"/>
    <row r="14" spans="1:20" ht="14.45" customHeight="1"/>
    <row r="15" spans="1:20" ht="14.45" customHeight="1"/>
  </sheetData>
  <mergeCells count="16">
    <mergeCell ref="A1:S1"/>
    <mergeCell ref="A2:I2"/>
    <mergeCell ref="J2:S2"/>
    <mergeCell ref="A3:I3"/>
    <mergeCell ref="J3:S3"/>
    <mergeCell ref="F4:F5"/>
    <mergeCell ref="R4:R5"/>
    <mergeCell ref="S4:S5"/>
    <mergeCell ref="A6:A8"/>
    <mergeCell ref="D6:D8"/>
    <mergeCell ref="G4:Q4"/>
    <mergeCell ref="A4:A5"/>
    <mergeCell ref="B4:B5"/>
    <mergeCell ref="C4:C5"/>
    <mergeCell ref="D4:D5"/>
    <mergeCell ref="E4:E5"/>
  </mergeCells>
  <phoneticPr fontId="1" type="noConversion"/>
  <pageMargins left="0.47" right="0.34" top="0.31" bottom="0.45" header="0.18" footer="0.31496062992125984"/>
  <pageSetup paperSize="9" scale="9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包1</vt:lpstr>
      <vt:lpstr>包2</vt:lpstr>
      <vt:lpstr>包3</vt:lpstr>
      <vt:lpstr>Sheet2</vt:lpstr>
      <vt:lpstr>Sheet3</vt:lpstr>
      <vt:lpstr>包1!Print_Area</vt:lpstr>
      <vt:lpstr>包2!Print_Area</vt:lpstr>
      <vt:lpstr>包3!Print_Area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2021-05-27T07:22:21Z</dcterms:modified>
</cp:coreProperties>
</file>