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.." sheetId="5" r:id="rId1"/>
  </sheets>
  <definedNames>
    <definedName name="_xlnm.Print_Area" localSheetId="0">..!$A$1:$X$9</definedName>
  </definedNames>
  <calcPr calcId="144525"/>
</workbook>
</file>

<file path=xl/sharedStrings.xml><?xml version="1.0" encoding="utf-8"?>
<sst xmlns="http://schemas.openxmlformats.org/spreadsheetml/2006/main" count="48" uniqueCount="27">
  <si>
    <t>评审情况表</t>
  </si>
  <si>
    <t>项目名称：成都市公安局特警支队模组式防弹头盔采购项目第二次</t>
  </si>
  <si>
    <t>项目编号：510101202101931</t>
  </si>
  <si>
    <t>评审时间：2022年1月10日</t>
  </si>
  <si>
    <t>序号</t>
  </si>
  <si>
    <t>供应商名称</t>
  </si>
  <si>
    <t>是否通过资格性审查</t>
  </si>
  <si>
    <t>是否通过符合性审查</t>
  </si>
  <si>
    <t>未通过原
因</t>
  </si>
  <si>
    <t>价格（30分）</t>
  </si>
  <si>
    <t>技术指标和配置(38分)</t>
  </si>
  <si>
    <t>企业信誉(3分)</t>
  </si>
  <si>
    <t>履约能力(3分)</t>
  </si>
  <si>
    <t>售后服务 
(10分)</t>
  </si>
  <si>
    <t>样品
（15分)</t>
  </si>
  <si>
    <t>节能、环境标志产品（1分）</t>
  </si>
  <si>
    <t>平均分汇总</t>
  </si>
  <si>
    <t>评审结果：
第一名：成都沃夫特科技有限公司
金额：89.78万元
第二名：北京诚安金盾安全防范技术有限公司
金额：90.584万元
第三名：成都时代星光科技有限公司
金额：91.656万元</t>
  </si>
  <si>
    <t>5人汇总分</t>
  </si>
  <si>
    <t>平均分</t>
  </si>
  <si>
    <t>4人汇总分</t>
  </si>
  <si>
    <t>成都沃夫特科技有限公司</t>
  </si>
  <si>
    <t>是</t>
  </si>
  <si>
    <t>/</t>
  </si>
  <si>
    <t>北京诚安金盾安全防范技术有限公司</t>
  </si>
  <si>
    <t>成都时代星光科技有限公司</t>
  </si>
  <si>
    <t>成都恒安警用装备制造有限公司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</si>
</sst>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8" fillId="4" borderId="12" applyNumberFormat="0" applyAlignment="0" applyProtection="0">
      <alignment vertical="center"/>
    </xf>
    <xf numFmtId="0" fontId="21" fillId="0" borderId="0">
      <alignment vertical="center"/>
    </xf>
    <xf numFmtId="0" fontId="20" fillId="18" borderId="1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54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3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37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37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6资格性审查表_3" xfId="52"/>
    <cellStyle name="常规_10评分汇总表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view="pageBreakPreview" zoomScaleNormal="100" workbookViewId="0">
      <selection activeCell="Z7" sqref="Z7"/>
    </sheetView>
  </sheetViews>
  <sheetFormatPr defaultColWidth="9" defaultRowHeight="13.5"/>
  <cols>
    <col min="1" max="1" width="2.875" customWidth="1"/>
    <col min="2" max="2" width="12.75" customWidth="1"/>
    <col min="3" max="5" width="5" customWidth="1"/>
    <col min="6" max="20" width="8.875" customWidth="1"/>
    <col min="21" max="24" width="6.875" customWidth="1"/>
    <col min="25" max="31" width="11.875" customWidth="1"/>
  </cols>
  <sheetData>
    <row r="1" s="1" customFormat="1" ht="2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18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8"/>
      <c r="V2" s="8"/>
      <c r="W2" s="8"/>
      <c r="X2" s="8"/>
    </row>
    <row r="3" s="2" customFormat="1" ht="25" customHeight="1" spans="1:22">
      <c r="A3" s="6" t="s">
        <v>2</v>
      </c>
      <c r="B3" s="7"/>
      <c r="C3" s="7"/>
      <c r="D3" s="7"/>
      <c r="E3" s="8"/>
      <c r="F3" s="8"/>
      <c r="G3" s="8"/>
      <c r="H3" s="8"/>
      <c r="I3" s="8"/>
      <c r="J3" s="8" t="s"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3" customFormat="1" ht="57" customHeight="1" spans="1:24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2"/>
      <c r="H4" s="13" t="s">
        <v>10</v>
      </c>
      <c r="I4" s="13"/>
      <c r="J4" s="13" t="s">
        <v>11</v>
      </c>
      <c r="K4" s="13"/>
      <c r="L4" s="13" t="s">
        <v>12</v>
      </c>
      <c r="M4" s="13"/>
      <c r="N4" s="13" t="s">
        <v>13</v>
      </c>
      <c r="O4" s="13"/>
      <c r="P4" s="13" t="s">
        <v>14</v>
      </c>
      <c r="Q4" s="13"/>
      <c r="R4" s="13" t="s">
        <v>15</v>
      </c>
      <c r="S4" s="13"/>
      <c r="T4" s="18" t="s">
        <v>16</v>
      </c>
      <c r="U4" s="19" t="s">
        <v>17</v>
      </c>
      <c r="V4" s="20"/>
      <c r="W4" s="20"/>
      <c r="X4" s="21"/>
    </row>
    <row r="5" s="3" customFormat="1" ht="81" customHeight="1" spans="1:24">
      <c r="A5" s="9"/>
      <c r="B5" s="9"/>
      <c r="C5" s="10"/>
      <c r="D5" s="10"/>
      <c r="E5" s="10"/>
      <c r="F5" s="14" t="s">
        <v>18</v>
      </c>
      <c r="G5" s="15" t="s">
        <v>19</v>
      </c>
      <c r="H5" s="14" t="s">
        <v>20</v>
      </c>
      <c r="I5" s="15" t="s">
        <v>19</v>
      </c>
      <c r="J5" s="14" t="s">
        <v>20</v>
      </c>
      <c r="K5" s="15" t="s">
        <v>19</v>
      </c>
      <c r="L5" s="14" t="s">
        <v>20</v>
      </c>
      <c r="M5" s="15" t="s">
        <v>19</v>
      </c>
      <c r="N5" s="14" t="s">
        <v>20</v>
      </c>
      <c r="O5" s="15" t="s">
        <v>19</v>
      </c>
      <c r="P5" s="14" t="s">
        <v>20</v>
      </c>
      <c r="Q5" s="15" t="s">
        <v>19</v>
      </c>
      <c r="R5" s="14" t="s">
        <v>18</v>
      </c>
      <c r="S5" s="15" t="s">
        <v>19</v>
      </c>
      <c r="T5" s="18"/>
      <c r="U5" s="22"/>
      <c r="V5" s="23"/>
      <c r="W5" s="23"/>
      <c r="X5" s="24"/>
    </row>
    <row r="6" s="3" customFormat="1" ht="60" customHeight="1" spans="1:24">
      <c r="A6" s="9">
        <v>1</v>
      </c>
      <c r="B6" s="16" t="s">
        <v>21</v>
      </c>
      <c r="C6" s="10" t="s">
        <v>22</v>
      </c>
      <c r="D6" s="10" t="s">
        <v>22</v>
      </c>
      <c r="E6" s="10" t="s">
        <v>23</v>
      </c>
      <c r="F6" s="17">
        <f>30*5</f>
        <v>150</v>
      </c>
      <c r="G6" s="17">
        <f t="shared" ref="G6:G9" si="0">F6/5</f>
        <v>30</v>
      </c>
      <c r="H6" s="17">
        <f>38*4</f>
        <v>152</v>
      </c>
      <c r="I6" s="15">
        <f t="shared" ref="I6:M6" si="1">H6/4</f>
        <v>38</v>
      </c>
      <c r="J6" s="15">
        <f>3*4</f>
        <v>12</v>
      </c>
      <c r="K6" s="15">
        <f t="shared" si="1"/>
        <v>3</v>
      </c>
      <c r="L6" s="15">
        <f>3*4</f>
        <v>12</v>
      </c>
      <c r="M6" s="15">
        <f t="shared" si="1"/>
        <v>3</v>
      </c>
      <c r="N6" s="15">
        <f t="shared" ref="N6:N9" si="2">10*4</f>
        <v>40</v>
      </c>
      <c r="O6" s="15">
        <f t="shared" ref="O6:O9" si="3">N6/4</f>
        <v>10</v>
      </c>
      <c r="P6" s="15">
        <f>13*4</f>
        <v>52</v>
      </c>
      <c r="Q6" s="15">
        <f t="shared" ref="Q6:Q9" si="4">P6/4</f>
        <v>13</v>
      </c>
      <c r="R6" s="15">
        <v>0</v>
      </c>
      <c r="S6" s="15">
        <f t="shared" ref="S6:S9" si="5">R6/5</f>
        <v>0</v>
      </c>
      <c r="T6" s="25">
        <f t="shared" ref="T6:T9" si="6">S6+Q6+O6+M6+K6+I6+G6</f>
        <v>97</v>
      </c>
      <c r="U6" s="22"/>
      <c r="V6" s="23"/>
      <c r="W6" s="23"/>
      <c r="X6" s="24"/>
    </row>
    <row r="7" s="3" customFormat="1" ht="60" customHeight="1" spans="1:24">
      <c r="A7" s="9">
        <v>2</v>
      </c>
      <c r="B7" s="16" t="s">
        <v>24</v>
      </c>
      <c r="C7" s="10" t="s">
        <v>22</v>
      </c>
      <c r="D7" s="10" t="s">
        <v>22</v>
      </c>
      <c r="E7" s="10" t="s">
        <v>23</v>
      </c>
      <c r="F7" s="17">
        <f>29.73*5</f>
        <v>148.65</v>
      </c>
      <c r="G7" s="17">
        <f t="shared" si="0"/>
        <v>29.73</v>
      </c>
      <c r="H7" s="17">
        <f>25.5*4</f>
        <v>102</v>
      </c>
      <c r="I7" s="15">
        <f t="shared" ref="I7:M7" si="7">H7/4</f>
        <v>25.5</v>
      </c>
      <c r="J7" s="15">
        <f>3*4</f>
        <v>12</v>
      </c>
      <c r="K7" s="15">
        <f t="shared" si="7"/>
        <v>3</v>
      </c>
      <c r="L7" s="15">
        <f>3*4</f>
        <v>12</v>
      </c>
      <c r="M7" s="15">
        <f t="shared" si="7"/>
        <v>3</v>
      </c>
      <c r="N7" s="15">
        <f t="shared" si="2"/>
        <v>40</v>
      </c>
      <c r="O7" s="15">
        <f t="shared" si="3"/>
        <v>10</v>
      </c>
      <c r="P7" s="15">
        <f>12*4</f>
        <v>48</v>
      </c>
      <c r="Q7" s="15">
        <f t="shared" si="4"/>
        <v>12</v>
      </c>
      <c r="R7" s="15">
        <v>0</v>
      </c>
      <c r="S7" s="15">
        <f t="shared" si="5"/>
        <v>0</v>
      </c>
      <c r="T7" s="25">
        <f t="shared" si="6"/>
        <v>83.23</v>
      </c>
      <c r="U7" s="22"/>
      <c r="V7" s="23"/>
      <c r="W7" s="23"/>
      <c r="X7" s="24"/>
    </row>
    <row r="8" s="3" customFormat="1" ht="60" customHeight="1" spans="1:24">
      <c r="A8" s="9">
        <v>3</v>
      </c>
      <c r="B8" s="16" t="s">
        <v>25</v>
      </c>
      <c r="C8" s="10" t="s">
        <v>22</v>
      </c>
      <c r="D8" s="10" t="s">
        <v>22</v>
      </c>
      <c r="E8" s="10" t="s">
        <v>23</v>
      </c>
      <c r="F8" s="17">
        <f>29.39*5</f>
        <v>146.95</v>
      </c>
      <c r="G8" s="17">
        <f t="shared" si="0"/>
        <v>29.39</v>
      </c>
      <c r="H8" s="17">
        <f>25.5*4</f>
        <v>102</v>
      </c>
      <c r="I8" s="15">
        <f t="shared" ref="I8:M8" si="8">H8/4</f>
        <v>25.5</v>
      </c>
      <c r="J8" s="15">
        <f>2*4</f>
        <v>8</v>
      </c>
      <c r="K8" s="15">
        <f t="shared" si="8"/>
        <v>2</v>
      </c>
      <c r="L8" s="15">
        <f>0</f>
        <v>0</v>
      </c>
      <c r="M8" s="15">
        <f t="shared" si="8"/>
        <v>0</v>
      </c>
      <c r="N8" s="15">
        <f t="shared" si="2"/>
        <v>40</v>
      </c>
      <c r="O8" s="15">
        <f t="shared" si="3"/>
        <v>10</v>
      </c>
      <c r="P8" s="15">
        <f>12*4</f>
        <v>48</v>
      </c>
      <c r="Q8" s="15">
        <f t="shared" si="4"/>
        <v>12</v>
      </c>
      <c r="R8" s="15">
        <v>0</v>
      </c>
      <c r="S8" s="15">
        <f t="shared" si="5"/>
        <v>0</v>
      </c>
      <c r="T8" s="25">
        <f t="shared" si="6"/>
        <v>78.89</v>
      </c>
      <c r="U8" s="22"/>
      <c r="V8" s="23"/>
      <c r="W8" s="23"/>
      <c r="X8" s="24"/>
    </row>
    <row r="9" s="3" customFormat="1" ht="60" customHeight="1" spans="1:24">
      <c r="A9" s="9">
        <v>4</v>
      </c>
      <c r="B9" s="16" t="s">
        <v>26</v>
      </c>
      <c r="C9" s="10" t="s">
        <v>22</v>
      </c>
      <c r="D9" s="10" t="s">
        <v>22</v>
      </c>
      <c r="E9" s="10" t="s">
        <v>23</v>
      </c>
      <c r="F9" s="17">
        <f>29.56*5</f>
        <v>147.8</v>
      </c>
      <c r="G9" s="17">
        <f t="shared" si="0"/>
        <v>29.56</v>
      </c>
      <c r="H9" s="17">
        <f>18*4</f>
        <v>72</v>
      </c>
      <c r="I9" s="15">
        <f t="shared" ref="I9:M9" si="9">H9/4</f>
        <v>18</v>
      </c>
      <c r="J9" s="15">
        <f>0</f>
        <v>0</v>
      </c>
      <c r="K9" s="15">
        <f t="shared" si="9"/>
        <v>0</v>
      </c>
      <c r="L9" s="15">
        <v>0</v>
      </c>
      <c r="M9" s="15">
        <f t="shared" si="9"/>
        <v>0</v>
      </c>
      <c r="N9" s="15">
        <f t="shared" si="2"/>
        <v>40</v>
      </c>
      <c r="O9" s="15">
        <f t="shared" si="3"/>
        <v>10</v>
      </c>
      <c r="P9" s="15">
        <v>0</v>
      </c>
      <c r="Q9" s="15">
        <f t="shared" si="4"/>
        <v>0</v>
      </c>
      <c r="R9" s="15">
        <v>0</v>
      </c>
      <c r="S9" s="15">
        <f t="shared" si="5"/>
        <v>0</v>
      </c>
      <c r="T9" s="18">
        <f t="shared" si="6"/>
        <v>57.56</v>
      </c>
      <c r="U9" s="26"/>
      <c r="V9" s="27"/>
      <c r="W9" s="27"/>
      <c r="X9" s="28"/>
    </row>
    <row r="10" spans="21:23">
      <c r="U10" s="29"/>
      <c r="V10" s="29"/>
      <c r="W10" s="29"/>
    </row>
    <row r="11" spans="21:23">
      <c r="U11" s="29"/>
      <c r="V11" s="29"/>
      <c r="W11" s="29"/>
    </row>
    <row r="12" spans="21:23">
      <c r="U12" s="29"/>
      <c r="V12" s="29"/>
      <c r="W12" s="29"/>
    </row>
    <row r="13" spans="21:23">
      <c r="U13" s="29"/>
      <c r="V13" s="29"/>
      <c r="W13" s="29"/>
    </row>
    <row r="14" spans="21:23">
      <c r="U14" s="29"/>
      <c r="V14" s="29"/>
      <c r="W14" s="29"/>
    </row>
  </sheetData>
  <mergeCells count="18">
    <mergeCell ref="A1:V1"/>
    <mergeCell ref="A2:T2"/>
    <mergeCell ref="J3:O3"/>
    <mergeCell ref="U3:V3"/>
    <mergeCell ref="F4:G4"/>
    <mergeCell ref="H4:I4"/>
    <mergeCell ref="J4:K4"/>
    <mergeCell ref="L4:M4"/>
    <mergeCell ref="N4:O4"/>
    <mergeCell ref="P4:Q4"/>
    <mergeCell ref="R4:S4"/>
    <mergeCell ref="A4:A5"/>
    <mergeCell ref="B4:B5"/>
    <mergeCell ref="C4:C5"/>
    <mergeCell ref="D4:D5"/>
    <mergeCell ref="E4:E5"/>
    <mergeCell ref="T4:T5"/>
    <mergeCell ref="U4:X9"/>
  </mergeCells>
  <dataValidations count="2">
    <dataValidation type="custom" allowBlank="1" showErrorMessage="1" errorTitle="拒绝重复输入" error="当前输入的内容，与本区域的其他单元格内容重复。" sqref="B6 B7 B8:B9" errorStyle="warning">
      <formula1>COUNTIF($C$7:$C$9,B6)&lt;2</formula1>
    </dataValidation>
    <dataValidation type="custom" allowBlank="1" showErrorMessage="1" errorTitle="拒绝重复输入" error="当前输入的内容，与本区域的其他单元格内容重复。" sqref="F6:F9 G6:G9 H6:H9" errorStyle="warning">
      <formula1>COUNTIF($F$7:$F$10,F6)&lt;2</formula1>
    </dataValidation>
  </dataValidations>
  <pageMargins left="0" right="0" top="0" bottom="0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2017-12-13T01:46:00Z</dcterms:created>
  <dcterms:modified xsi:type="dcterms:W3CDTF">2022-01-10T06:52:13Z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DC2B3CB22FFA40DDB43C5B4A50C3768A</vt:lpwstr>
  </property>
</Properties>
</file>