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.." sheetId="5" r:id="rId1"/>
  </sheets>
  <definedNames>
    <definedName name="_xlnm.Print_Area" localSheetId="0">..!$A$1:$Z$12</definedName>
  </definedNames>
  <calcPr calcId="144525"/>
</workbook>
</file>

<file path=xl/sharedStrings.xml><?xml version="1.0" encoding="utf-8"?>
<sst xmlns="http://schemas.openxmlformats.org/spreadsheetml/2006/main" count="58" uniqueCount="30">
  <si>
    <t>评审情况表</t>
  </si>
  <si>
    <t xml:space="preserve">项目名称：成都市青羊区人民法院安全检查事务外包服务采购项目
</t>
  </si>
  <si>
    <t>项目编号：510105202100145</t>
  </si>
  <si>
    <t>评审时间：2021.11.4</t>
  </si>
  <si>
    <t>序号</t>
  </si>
  <si>
    <t>供应商名称</t>
  </si>
  <si>
    <t>是否通过资格性审查</t>
  </si>
  <si>
    <t>是否通过有效性审查</t>
  </si>
  <si>
    <t>未通过原
因</t>
  </si>
  <si>
    <t>价格
（10分）</t>
  </si>
  <si>
    <t>技术应答(21分)</t>
  </si>
  <si>
    <t>商务应答(3分)</t>
  </si>
  <si>
    <t>安检服务方案及措施
（12分)</t>
  </si>
  <si>
    <t>机构设置及服务质量承诺
  (12分)</t>
  </si>
  <si>
    <t>人员配置、员工管理方案及措施
（23分）</t>
  </si>
  <si>
    <t>应急
方案
（10分）</t>
  </si>
  <si>
    <t>供应商
实力（6分）</t>
  </si>
  <si>
    <t>案例（3分)</t>
  </si>
  <si>
    <t>平均分汇总</t>
  </si>
  <si>
    <t>评审结果：
第一名：北京京诚京安保安服务有限公司
金额：99.8万元
第二名：成都嘉善商务服务管理有限公司
金额：91.68万元
第三名：成都华昌物业发展有限责任公司
金额： 92万元</t>
  </si>
  <si>
    <t>3人汇总分</t>
  </si>
  <si>
    <t>平均分</t>
  </si>
  <si>
    <t>2人汇总分</t>
  </si>
  <si>
    <t>北京京诚京安保安服务有限公司</t>
  </si>
  <si>
    <t>是</t>
  </si>
  <si>
    <t>/</t>
  </si>
  <si>
    <t>成都嘉善商务服务管理有限公司</t>
  </si>
  <si>
    <t>成都华昌物业发展有限责任公司</t>
  </si>
  <si>
    <t>成都蓉好物业管理有限公司</t>
  </si>
  <si>
    <t>四川中安卫保安服务有限公司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</si>
</sst>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1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4"/>
      <name val="宋体"/>
      <charset val="134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20"/>
      <name val="宋体"/>
      <charset val="134"/>
    </font>
    <font>
      <b/>
      <sz val="9"/>
      <name val="宋体"/>
      <charset val="134"/>
    </font>
    <font>
      <b/>
      <sz val="10"/>
      <name val="宋体"/>
      <charset val="134"/>
    </font>
    <font>
      <sz val="14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9" fillId="11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" borderId="10" applyNumberFormat="0" applyFont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27" fillId="22" borderId="15" applyNumberFormat="0" applyAlignment="0" applyProtection="0">
      <alignment vertical="center"/>
    </xf>
    <xf numFmtId="0" fontId="29" fillId="22" borderId="13" applyNumberFormat="0" applyAlignment="0" applyProtection="0">
      <alignment vertical="center"/>
    </xf>
    <xf numFmtId="0" fontId="9" fillId="0" borderId="0">
      <alignment vertical="center"/>
    </xf>
    <xf numFmtId="0" fontId="30" fillId="24" borderId="17" applyNumberFormat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9" fillId="0" borderId="0">
      <alignment vertical="center"/>
    </xf>
    <xf numFmtId="0" fontId="23" fillId="14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9" fillId="0" borderId="0">
      <alignment vertical="center"/>
    </xf>
    <xf numFmtId="0" fontId="12" fillId="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" fillId="0" borderId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54" applyFont="1" applyAlignment="1">
      <alignment horizontal="center" vertical="center" wrapText="1"/>
    </xf>
    <xf numFmtId="0" fontId="6" fillId="0" borderId="0" xfId="54" applyFont="1" applyAlignment="1">
      <alignment horizontal="center" vertical="center" wrapText="1"/>
    </xf>
    <xf numFmtId="0" fontId="7" fillId="0" borderId="0" xfId="54" applyFont="1" applyAlignment="1">
      <alignment horizontal="center" vertical="center" wrapText="1"/>
    </xf>
    <xf numFmtId="0" fontId="8" fillId="0" borderId="0" xfId="0" applyFont="1" applyFill="1" applyAlignment="1">
      <alignment horizontal="left" vertical="center" wrapText="1"/>
    </xf>
    <xf numFmtId="0" fontId="9" fillId="0" borderId="0" xfId="0" applyFont="1" applyFill="1" applyAlignment="1">
      <alignment horizontal="left" vertical="center" wrapText="1"/>
    </xf>
    <xf numFmtId="0" fontId="10" fillId="0" borderId="0" xfId="0" applyFont="1" applyFill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 shrinkToFi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32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3" xfId="53" applyFont="1" applyFill="1" applyBorder="1" applyAlignment="1">
      <alignment horizontal="center" vertical="center" wrapText="1"/>
    </xf>
    <xf numFmtId="0" fontId="3" fillId="0" borderId="1" xfId="55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3" fillId="0" borderId="1" xfId="55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/>
    </xf>
    <xf numFmtId="0" fontId="11" fillId="0" borderId="5" xfId="32" applyFont="1" applyFill="1" applyBorder="1" applyAlignment="1">
      <alignment horizontal="center" vertical="center" wrapText="1"/>
    </xf>
    <xf numFmtId="0" fontId="11" fillId="0" borderId="6" xfId="32" applyFont="1" applyFill="1" applyBorder="1" applyAlignment="1">
      <alignment horizontal="center" vertical="center" wrapText="1"/>
    </xf>
    <xf numFmtId="0" fontId="11" fillId="0" borderId="7" xfId="32" applyFont="1" applyFill="1" applyBorder="1" applyAlignment="1">
      <alignment horizontal="center" vertical="center" wrapText="1"/>
    </xf>
    <xf numFmtId="0" fontId="11" fillId="0" borderId="1" xfId="53" applyFont="1" applyFill="1" applyBorder="1" applyAlignment="1">
      <alignment horizontal="center" vertical="center" wrapText="1"/>
    </xf>
    <xf numFmtId="0" fontId="11" fillId="0" borderId="8" xfId="53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 wrapText="1"/>
    </xf>
    <xf numFmtId="0" fontId="11" fillId="0" borderId="5" xfId="53" applyFont="1" applyFill="1" applyBorder="1" applyAlignment="1">
      <alignment horizontal="center" vertical="center" wrapText="1"/>
    </xf>
    <xf numFmtId="0" fontId="11" fillId="0" borderId="4" xfId="53" applyFont="1" applyFill="1" applyBorder="1" applyAlignment="1">
      <alignment horizontal="center" vertical="center" wrapText="1"/>
    </xf>
    <xf numFmtId="0" fontId="0" fillId="0" borderId="0" xfId="0" applyBorder="1">
      <alignment vertical="center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常规_6资格性审查表_4" xfId="26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常规_8评分表" xfId="32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常规_8评分表_2" xfId="37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_6资格性审查表_3" xfId="52"/>
    <cellStyle name="常规_10评分汇总表" xfId="53"/>
    <cellStyle name="常规_Sheet6" xfId="54"/>
    <cellStyle name="常规 3" xfId="5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5"/>
  <sheetViews>
    <sheetView tabSelected="1" view="pageBreakPreview" zoomScaleNormal="100" workbookViewId="0">
      <selection activeCell="AB8" sqref="AB8"/>
    </sheetView>
  </sheetViews>
  <sheetFormatPr defaultColWidth="9" defaultRowHeight="13.5"/>
  <cols>
    <col min="1" max="1" width="2.875" customWidth="1"/>
    <col min="2" max="2" width="13.25" style="4" customWidth="1"/>
    <col min="3" max="5" width="3.125" style="5" customWidth="1"/>
    <col min="6" max="7" width="8.25" customWidth="1"/>
    <col min="8" max="12" width="5.125" customWidth="1"/>
    <col min="13" max="13" width="5.875" customWidth="1"/>
    <col min="14" max="16" width="5.125" customWidth="1"/>
    <col min="17" max="19" width="5.875" customWidth="1"/>
    <col min="20" max="23" width="5.375" customWidth="1"/>
    <col min="24" max="24" width="7.625" customWidth="1"/>
    <col min="25" max="26" width="6.875" customWidth="1"/>
    <col min="27" max="35" width="11.875" customWidth="1"/>
  </cols>
  <sheetData>
    <row r="1" s="1" customFormat="1" ht="27" customHeight="1" spans="1:26">
      <c r="A1" s="6" t="s">
        <v>0</v>
      </c>
      <c r="B1" s="7"/>
      <c r="C1" s="8"/>
      <c r="D1" s="8"/>
      <c r="E1" s="8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s="2" customFormat="1" ht="18" customHeight="1" spans="1:26">
      <c r="A2" s="9" t="s">
        <v>1</v>
      </c>
      <c r="B2" s="10"/>
      <c r="C2" s="11"/>
      <c r="D2" s="11"/>
      <c r="E2" s="11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16"/>
      <c r="Z2" s="16"/>
    </row>
    <row r="3" s="2" customFormat="1" ht="25" customHeight="1" spans="1:26">
      <c r="A3" s="12" t="s">
        <v>2</v>
      </c>
      <c r="B3" s="13"/>
      <c r="C3" s="14"/>
      <c r="D3" s="14"/>
      <c r="E3" s="15"/>
      <c r="F3" s="16"/>
      <c r="G3" s="16"/>
      <c r="H3" s="16"/>
      <c r="I3" s="16"/>
      <c r="J3" s="16" t="s">
        <v>3</v>
      </c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</row>
    <row r="4" s="3" customFormat="1" ht="57" customHeight="1" spans="1:26">
      <c r="A4" s="17" t="s">
        <v>4</v>
      </c>
      <c r="B4" s="18" t="s">
        <v>5</v>
      </c>
      <c r="C4" s="19" t="s">
        <v>6</v>
      </c>
      <c r="D4" s="19" t="s">
        <v>7</v>
      </c>
      <c r="E4" s="19" t="s">
        <v>8</v>
      </c>
      <c r="F4" s="20" t="s">
        <v>9</v>
      </c>
      <c r="G4" s="20"/>
      <c r="H4" s="21" t="s">
        <v>10</v>
      </c>
      <c r="I4" s="21"/>
      <c r="J4" s="21" t="s">
        <v>11</v>
      </c>
      <c r="K4" s="21"/>
      <c r="L4" s="28" t="s">
        <v>12</v>
      </c>
      <c r="M4" s="29"/>
      <c r="N4" s="28" t="s">
        <v>13</v>
      </c>
      <c r="O4" s="29"/>
      <c r="P4" s="30" t="s">
        <v>14</v>
      </c>
      <c r="Q4" s="29"/>
      <c r="R4" s="30" t="s">
        <v>15</v>
      </c>
      <c r="S4" s="29"/>
      <c r="T4" s="21" t="s">
        <v>16</v>
      </c>
      <c r="U4" s="21"/>
      <c r="V4" s="21" t="s">
        <v>17</v>
      </c>
      <c r="W4" s="21"/>
      <c r="X4" s="33" t="s">
        <v>18</v>
      </c>
      <c r="Y4" s="17" t="s">
        <v>19</v>
      </c>
      <c r="Z4" s="17"/>
    </row>
    <row r="5" s="3" customFormat="1" ht="63" customHeight="1" spans="1:26">
      <c r="A5" s="17"/>
      <c r="B5" s="18"/>
      <c r="C5" s="19"/>
      <c r="D5" s="19"/>
      <c r="E5" s="19"/>
      <c r="F5" s="22" t="s">
        <v>20</v>
      </c>
      <c r="G5" s="23" t="s">
        <v>21</v>
      </c>
      <c r="H5" s="22" t="s">
        <v>22</v>
      </c>
      <c r="I5" s="23" t="s">
        <v>21</v>
      </c>
      <c r="J5" s="22" t="s">
        <v>20</v>
      </c>
      <c r="K5" s="23" t="s">
        <v>21</v>
      </c>
      <c r="L5" s="22" t="s">
        <v>22</v>
      </c>
      <c r="M5" s="23" t="s">
        <v>21</v>
      </c>
      <c r="N5" s="22" t="s">
        <v>22</v>
      </c>
      <c r="O5" s="23" t="s">
        <v>21</v>
      </c>
      <c r="P5" s="22" t="s">
        <v>22</v>
      </c>
      <c r="Q5" s="23" t="s">
        <v>21</v>
      </c>
      <c r="R5" s="22" t="s">
        <v>22</v>
      </c>
      <c r="S5" s="23" t="s">
        <v>21</v>
      </c>
      <c r="T5" s="22" t="s">
        <v>20</v>
      </c>
      <c r="U5" s="23" t="s">
        <v>21</v>
      </c>
      <c r="V5" s="22" t="s">
        <v>20</v>
      </c>
      <c r="W5" s="23" t="s">
        <v>21</v>
      </c>
      <c r="X5" s="34"/>
      <c r="Y5" s="17"/>
      <c r="Z5" s="17"/>
    </row>
    <row r="6" s="3" customFormat="1" ht="38" customHeight="1" spans="1:26">
      <c r="A6" s="17">
        <v>1</v>
      </c>
      <c r="B6" s="24" t="s">
        <v>23</v>
      </c>
      <c r="C6" s="19" t="s">
        <v>24</v>
      </c>
      <c r="D6" s="19" t="s">
        <v>24</v>
      </c>
      <c r="E6" s="19" t="s">
        <v>25</v>
      </c>
      <c r="F6" s="25">
        <f t="shared" ref="F6:F9" si="0">G6*3</f>
        <v>27.57</v>
      </c>
      <c r="G6" s="25">
        <v>9.19</v>
      </c>
      <c r="H6" s="25">
        <f t="shared" ref="H6:H9" si="1">21*2</f>
        <v>42</v>
      </c>
      <c r="I6" s="31">
        <f t="shared" ref="I6:I10" si="2">H6/2</f>
        <v>21</v>
      </c>
      <c r="J6" s="25">
        <f t="shared" ref="J6:J10" si="3">K6*3</f>
        <v>9</v>
      </c>
      <c r="K6" s="31">
        <v>3</v>
      </c>
      <c r="L6" s="25">
        <f>12+10</f>
        <v>22</v>
      </c>
      <c r="M6" s="31">
        <f t="shared" ref="M6:Q6" si="4">L6/2</f>
        <v>11</v>
      </c>
      <c r="N6" s="25">
        <f>12*2</f>
        <v>24</v>
      </c>
      <c r="O6" s="31">
        <f t="shared" si="4"/>
        <v>12</v>
      </c>
      <c r="P6" s="25">
        <f>23+23</f>
        <v>46</v>
      </c>
      <c r="Q6" s="31">
        <f t="shared" si="4"/>
        <v>23</v>
      </c>
      <c r="R6" s="25">
        <f>10+10</f>
        <v>20</v>
      </c>
      <c r="S6" s="31">
        <f t="shared" ref="S6:S10" si="5">R6/2</f>
        <v>10</v>
      </c>
      <c r="T6" s="25">
        <f t="shared" ref="T6:T10" si="6">U6*3</f>
        <v>18</v>
      </c>
      <c r="U6" s="31">
        <v>6</v>
      </c>
      <c r="V6" s="25">
        <f t="shared" ref="V6:V10" si="7">W6*3</f>
        <v>0</v>
      </c>
      <c r="W6" s="35">
        <v>0</v>
      </c>
      <c r="X6" s="25">
        <f t="shared" ref="X6:X10" si="8">W6+U6+S6+Q6+O6+M6+K6+I6+G6</f>
        <v>95.19</v>
      </c>
      <c r="Y6" s="17"/>
      <c r="Z6" s="17"/>
    </row>
    <row r="7" s="3" customFormat="1" ht="38" customHeight="1" spans="1:26">
      <c r="A7" s="17">
        <v>2</v>
      </c>
      <c r="B7" s="26" t="s">
        <v>26</v>
      </c>
      <c r="C7" s="19" t="s">
        <v>24</v>
      </c>
      <c r="D7" s="19" t="s">
        <v>24</v>
      </c>
      <c r="E7" s="19" t="s">
        <v>25</v>
      </c>
      <c r="F7" s="25">
        <f t="shared" si="0"/>
        <v>30</v>
      </c>
      <c r="G7" s="27">
        <v>10</v>
      </c>
      <c r="H7" s="25">
        <f t="shared" si="1"/>
        <v>42</v>
      </c>
      <c r="I7" s="31">
        <f t="shared" si="2"/>
        <v>21</v>
      </c>
      <c r="J7" s="25">
        <f t="shared" si="3"/>
        <v>9</v>
      </c>
      <c r="K7" s="32">
        <v>3</v>
      </c>
      <c r="L7" s="25">
        <f>12+10</f>
        <v>22</v>
      </c>
      <c r="M7" s="31">
        <f t="shared" ref="M7:Q7" si="9">L7/2</f>
        <v>11</v>
      </c>
      <c r="N7" s="25">
        <f>12+10</f>
        <v>22</v>
      </c>
      <c r="O7" s="31">
        <f t="shared" si="9"/>
        <v>11</v>
      </c>
      <c r="P7" s="25">
        <f>22+20</f>
        <v>42</v>
      </c>
      <c r="Q7" s="31">
        <f t="shared" si="9"/>
        <v>21</v>
      </c>
      <c r="R7" s="25">
        <f>10+6</f>
        <v>16</v>
      </c>
      <c r="S7" s="31">
        <f t="shared" si="5"/>
        <v>8</v>
      </c>
      <c r="T7" s="25">
        <f t="shared" si="6"/>
        <v>18</v>
      </c>
      <c r="U7" s="32">
        <v>6</v>
      </c>
      <c r="V7" s="25">
        <f t="shared" si="7"/>
        <v>9</v>
      </c>
      <c r="W7" s="36">
        <v>3</v>
      </c>
      <c r="X7" s="25">
        <f t="shared" si="8"/>
        <v>94</v>
      </c>
      <c r="Y7" s="17"/>
      <c r="Z7" s="17"/>
    </row>
    <row r="8" s="3" customFormat="1" ht="38" customHeight="1" spans="1:26">
      <c r="A8" s="17">
        <v>3</v>
      </c>
      <c r="B8" s="26" t="s">
        <v>27</v>
      </c>
      <c r="C8" s="19" t="s">
        <v>24</v>
      </c>
      <c r="D8" s="19" t="s">
        <v>24</v>
      </c>
      <c r="E8" s="19" t="s">
        <v>25</v>
      </c>
      <c r="F8" s="25">
        <f t="shared" si="0"/>
        <v>29.91</v>
      </c>
      <c r="G8" s="27">
        <v>9.97</v>
      </c>
      <c r="H8" s="25">
        <f>21+21</f>
        <v>42</v>
      </c>
      <c r="I8" s="31">
        <f t="shared" si="2"/>
        <v>21</v>
      </c>
      <c r="J8" s="25">
        <f t="shared" si="3"/>
        <v>9</v>
      </c>
      <c r="K8" s="32">
        <v>3</v>
      </c>
      <c r="L8" s="25">
        <f>10+9</f>
        <v>19</v>
      </c>
      <c r="M8" s="31">
        <f t="shared" ref="M8:Q8" si="10">L8/2</f>
        <v>9.5</v>
      </c>
      <c r="N8" s="25">
        <f>10+10</f>
        <v>20</v>
      </c>
      <c r="O8" s="31">
        <f t="shared" si="10"/>
        <v>10</v>
      </c>
      <c r="P8" s="25">
        <f>21+20</f>
        <v>41</v>
      </c>
      <c r="Q8" s="31">
        <f t="shared" si="10"/>
        <v>20.5</v>
      </c>
      <c r="R8" s="25">
        <f>10+5</f>
        <v>15</v>
      </c>
      <c r="S8" s="31">
        <f t="shared" si="5"/>
        <v>7.5</v>
      </c>
      <c r="T8" s="25">
        <f t="shared" si="6"/>
        <v>18</v>
      </c>
      <c r="U8" s="32">
        <v>6</v>
      </c>
      <c r="V8" s="25">
        <f t="shared" si="7"/>
        <v>9</v>
      </c>
      <c r="W8" s="36">
        <v>3</v>
      </c>
      <c r="X8" s="25">
        <f t="shared" si="8"/>
        <v>90.47</v>
      </c>
      <c r="Y8" s="17"/>
      <c r="Z8" s="17"/>
    </row>
    <row r="9" s="3" customFormat="1" ht="38" customHeight="1" spans="1:26">
      <c r="A9" s="17">
        <v>4</v>
      </c>
      <c r="B9" s="24" t="s">
        <v>28</v>
      </c>
      <c r="C9" s="19" t="s">
        <v>24</v>
      </c>
      <c r="D9" s="19" t="s">
        <v>24</v>
      </c>
      <c r="E9" s="19" t="s">
        <v>25</v>
      </c>
      <c r="F9" s="25">
        <f t="shared" si="0"/>
        <v>27.57</v>
      </c>
      <c r="G9" s="27">
        <v>9.19</v>
      </c>
      <c r="H9" s="25">
        <f t="shared" si="1"/>
        <v>42</v>
      </c>
      <c r="I9" s="31">
        <f t="shared" si="2"/>
        <v>21</v>
      </c>
      <c r="J9" s="25">
        <f t="shared" si="3"/>
        <v>9</v>
      </c>
      <c r="K9" s="32">
        <v>3</v>
      </c>
      <c r="L9" s="25">
        <f>9+10</f>
        <v>19</v>
      </c>
      <c r="M9" s="31">
        <f t="shared" ref="M9:Q9" si="11">L9/2</f>
        <v>9.5</v>
      </c>
      <c r="N9" s="25">
        <f>9*2</f>
        <v>18</v>
      </c>
      <c r="O9" s="31">
        <f t="shared" si="11"/>
        <v>9</v>
      </c>
      <c r="P9" s="25">
        <f>11.5+11.5</f>
        <v>23</v>
      </c>
      <c r="Q9" s="31">
        <f t="shared" si="11"/>
        <v>11.5</v>
      </c>
      <c r="R9" s="25">
        <f>9+5</f>
        <v>14</v>
      </c>
      <c r="S9" s="31">
        <f t="shared" si="5"/>
        <v>7</v>
      </c>
      <c r="T9" s="25">
        <f t="shared" si="6"/>
        <v>18</v>
      </c>
      <c r="U9" s="32">
        <v>6</v>
      </c>
      <c r="V9" s="25">
        <f t="shared" si="7"/>
        <v>0</v>
      </c>
      <c r="W9" s="36">
        <v>0</v>
      </c>
      <c r="X9" s="25">
        <f t="shared" si="8"/>
        <v>76.19</v>
      </c>
      <c r="Y9" s="17"/>
      <c r="Z9" s="17"/>
    </row>
    <row r="10" s="3" customFormat="1" ht="38" customHeight="1" spans="1:26">
      <c r="A10" s="17">
        <v>3</v>
      </c>
      <c r="B10" s="24" t="s">
        <v>29</v>
      </c>
      <c r="C10" s="19" t="s">
        <v>24</v>
      </c>
      <c r="D10" s="19" t="s">
        <v>24</v>
      </c>
      <c r="E10" s="19" t="s">
        <v>25</v>
      </c>
      <c r="F10" s="25">
        <v>27.99</v>
      </c>
      <c r="G10" s="25">
        <v>9.33</v>
      </c>
      <c r="H10" s="25">
        <f>9+9</f>
        <v>18</v>
      </c>
      <c r="I10" s="31">
        <f t="shared" si="2"/>
        <v>9</v>
      </c>
      <c r="J10" s="25">
        <f t="shared" si="3"/>
        <v>9</v>
      </c>
      <c r="K10" s="31">
        <v>3</v>
      </c>
      <c r="L10" s="25">
        <f>9+9</f>
        <v>18</v>
      </c>
      <c r="M10" s="31">
        <f t="shared" ref="M10:Q10" si="12">L10/2</f>
        <v>9</v>
      </c>
      <c r="N10" s="25">
        <f>9*2</f>
        <v>18</v>
      </c>
      <c r="O10" s="31">
        <f t="shared" si="12"/>
        <v>9</v>
      </c>
      <c r="P10" s="25">
        <f>16+16</f>
        <v>32</v>
      </c>
      <c r="Q10" s="31">
        <f t="shared" si="12"/>
        <v>16</v>
      </c>
      <c r="R10" s="25">
        <f>9+6</f>
        <v>15</v>
      </c>
      <c r="S10" s="31">
        <f t="shared" si="5"/>
        <v>7.5</v>
      </c>
      <c r="T10" s="25">
        <f t="shared" si="6"/>
        <v>18</v>
      </c>
      <c r="U10" s="31">
        <v>6</v>
      </c>
      <c r="V10" s="25">
        <f t="shared" si="7"/>
        <v>0</v>
      </c>
      <c r="W10" s="35">
        <v>0</v>
      </c>
      <c r="X10" s="25">
        <f t="shared" si="8"/>
        <v>68.83</v>
      </c>
      <c r="Y10" s="17"/>
      <c r="Z10" s="17"/>
    </row>
    <row r="11" spans="25:26">
      <c r="Y11" s="37"/>
      <c r="Z11" s="37"/>
    </row>
    <row r="12" spans="25:26">
      <c r="Y12" s="37"/>
      <c r="Z12" s="37"/>
    </row>
    <row r="13" spans="25:26">
      <c r="Y13" s="37"/>
      <c r="Z13" s="37"/>
    </row>
    <row r="14" spans="25:26">
      <c r="Y14" s="37"/>
      <c r="Z14" s="37"/>
    </row>
    <row r="15" spans="25:26">
      <c r="Y15" s="37"/>
      <c r="Z15" s="37"/>
    </row>
  </sheetData>
  <mergeCells count="20">
    <mergeCell ref="A1:Z1"/>
    <mergeCell ref="A2:X2"/>
    <mergeCell ref="J3:U3"/>
    <mergeCell ref="Y3:Z3"/>
    <mergeCell ref="F4:G4"/>
    <mergeCell ref="H4:I4"/>
    <mergeCell ref="J4:K4"/>
    <mergeCell ref="L4:M4"/>
    <mergeCell ref="N4:O4"/>
    <mergeCell ref="P4:Q4"/>
    <mergeCell ref="R4:S4"/>
    <mergeCell ref="T4:U4"/>
    <mergeCell ref="V4:W4"/>
    <mergeCell ref="A4:A5"/>
    <mergeCell ref="B4:B5"/>
    <mergeCell ref="C4:C5"/>
    <mergeCell ref="D4:D5"/>
    <mergeCell ref="E4:E5"/>
    <mergeCell ref="X4:X5"/>
    <mergeCell ref="Y4:Z10"/>
  </mergeCells>
  <dataValidations count="1">
    <dataValidation type="custom" allowBlank="1" showErrorMessage="1" errorTitle="拒绝重复输入" error="当前输入的内容，与本区域的其他单元格内容重复。" sqref="F6 G6 H6 G9 G10 F7:F10 G7:G8 H7:H10 J6:J10 L6:L10 N6:N10 P6:P10 R6:R10 T6:T10 V6:V10" errorStyle="warning">
      <formula1>COUNTIF($F$10:$F$13,F6)&lt;2</formula1>
    </dataValidation>
  </dataValidations>
  <pageMargins left="0" right="0" top="0" bottom="0" header="0.5" footer="0.5"/>
  <pageSetup paperSize="9" scale="88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..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WPS_1558792267</cp:lastModifiedBy>
  <dcterms:created xsi:type="dcterms:W3CDTF">2017-12-13T01:46:00Z</dcterms:created>
  <dcterms:modified xsi:type="dcterms:W3CDTF">2021-11-05T01:58:41Z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2052-11.1.0.11045</vt:lpwstr>
  </property>
  <property fmtid="{D5CDD505-2E9C-101B-9397-08002B2CF9AE}" pid="3" name="KSOReadingLayout">
    <vt:bool>true</vt:bool>
  </property>
  <property fmtid="{D5CDD505-2E9C-101B-9397-08002B2CF9AE}" pid="4" name="ICV">
    <vt:lpwstr>79F064A7E9C34FAF9CBAECB0C778DF36</vt:lpwstr>
  </property>
</Properties>
</file>