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播间" sheetId="1" r:id="rId1"/>
    <sheet name="配音间" sheetId="2" r:id="rId2"/>
    <sheet name="录音间" sheetId="3" r:id="rId3"/>
  </sheets>
  <calcPr calcId="144525"/>
</workbook>
</file>

<file path=xl/sharedStrings.xml><?xml version="1.0" encoding="utf-8"?>
<sst xmlns="http://schemas.openxmlformats.org/spreadsheetml/2006/main" count="511" uniqueCount="106">
  <si>
    <t>直播间声学装修</t>
  </si>
  <si>
    <t>序号</t>
  </si>
  <si>
    <t>项目</t>
  </si>
  <si>
    <t>要求</t>
  </si>
  <si>
    <t>单位</t>
  </si>
  <si>
    <t>数量</t>
  </si>
  <si>
    <t>单价</t>
  </si>
  <si>
    <t>总价</t>
  </si>
  <si>
    <t>备注</t>
  </si>
  <si>
    <t>4、C-7026直播间</t>
  </si>
  <si>
    <t>地面水泥砂浆打平层</t>
  </si>
  <si>
    <t>1:3水泥砂浆打平层；30mm厚</t>
  </si>
  <si>
    <r>
      <rPr>
        <sz val="12"/>
        <color indexed="8"/>
        <rFont val="宋体"/>
        <charset val="134"/>
      </rPr>
      <t>M</t>
    </r>
    <r>
      <rPr>
        <vertAlign val="superscript"/>
        <sz val="12"/>
        <color indexed="8"/>
        <rFont val="宋体"/>
        <charset val="134"/>
      </rPr>
      <t>2</t>
    </r>
  </si>
  <si>
    <t>防静电地板</t>
  </si>
  <si>
    <t>1、600*600*35抗静电地板；
2、全钢质支撑架；
3、人工费+损耗；
4、机械费+五金。</t>
  </si>
  <si>
    <t>声学构件</t>
  </si>
  <si>
    <t>隔声层：
1、U100轻钢龙骨；
2、9厚双层石膏板、错缝布置；
3、定制64Kg/m3，100mm超细玻璃隔音棉，包0.05厚聚氯乙烯薄膜，外包一层玻璃丝布；
吸音层：
1、C75轻钢龙骨@600*600mm；
2、定制32Kg/m³，50mm超细玻璃吸音棉，包0.05厚聚氯乙烯薄膜，外包一层玻璃丝布；
3、12mm厚难燃夹板条，50mm高；
4、2mm厚穿孔铝板（穿孔率≥17%）/孔铝板；
5、其他辅件及人工；
6、机械及五金；</t>
  </si>
  <si>
    <t>专业隔声窗</t>
  </si>
  <si>
    <t>1、玻璃采用定制6+8双层复合玻璃一层、定制5+6复合玻璃一层（各层玻璃之间距离尽量大）、窗框周边做吸声处理
2、隔声窗的隔声指数≥40dB</t>
  </si>
  <si>
    <t>隔声减震天花</t>
  </si>
  <si>
    <t>隔声吊顶
1、φ12mm吊筋
2、专业减震吊钩
3、轻钢龙骨U50
4、内填超细玻璃棉
5、9厚双层石膏板、错缝布置</t>
  </si>
  <si>
    <t>造型吸声天花</t>
  </si>
  <si>
    <t>1、U75轻钢龙骨；
2、定制32Kg/m3，50mm超细玻璃吸音棉，包0.05厚聚氯乙烯薄膜，外包一层玻璃丝布；
3、铝方通
4、人工费+损耗；
5、机械费及五金件（铝边角、连接件等）；</t>
  </si>
  <si>
    <t>钢化玻璃封窗</t>
  </si>
  <si>
    <t>1、6+6双层钢化玻璃封窗隔断
2、不锈钢折弯收边
3、人工加辅材</t>
  </si>
  <si>
    <t>国标III级轻质隔声门</t>
  </si>
  <si>
    <t>隔声量≥35dB；2100mm高，尺寸详见图纸</t>
  </si>
  <si>
    <t>正在录制指示灯</t>
  </si>
  <si>
    <t>1、主电电源：220V 50Hz；
2、主电功率：≤2W；
3、光源型式：2×3.6V 0.5A白炽灯泡、2×1.8W；
4、备用电源：3.7V、2200mAh锂电池；
5、应急时间：≥90min；
6、充电时间： ≤20h；
7、转换时间：≤1S；
8、工作模式：非持续式；
9、环境温度：-10℃--50℃；
10、环境湿度：Rh≤95%；</t>
  </si>
  <si>
    <t>套</t>
  </si>
  <si>
    <t>小计：</t>
  </si>
  <si>
    <t>5、C-7025导播间</t>
  </si>
  <si>
    <t>穿孔铝板吸声天花</t>
  </si>
  <si>
    <t>1、U75轻钢龙骨；
2、定制32Kg/m3，50mm超细玻璃吸音棉，包0.05厚聚氯乙烯薄膜，外包一层玻璃丝布；
3、0.8mm穿孔铝板（穿孔率≥17%）；
4、人工费+损耗；
5、机械费及五金件（铝边角、连接件等）；</t>
  </si>
  <si>
    <t>6、C-7024直播间</t>
  </si>
  <si>
    <t>1、U75轻钢龙骨；
2、定制32Kg/m3，50mm超细玻璃吸音棉，包0.05厚聚氯乙烯薄膜，外包一层玻璃丝布；
3、石膏板造型；
4、人工费+损耗；
5、机械费及五金件（铝边角、连接件等）；</t>
  </si>
  <si>
    <t>7、C-7022直播间</t>
  </si>
  <si>
    <t>8、C-7020导播间</t>
  </si>
  <si>
    <t>9、C-7021直播间</t>
  </si>
  <si>
    <t>10、C-7017直播间</t>
  </si>
  <si>
    <t>11、C-7016导播间</t>
  </si>
  <si>
    <t>12、C-7015直播间</t>
  </si>
  <si>
    <t>四、其他项</t>
  </si>
  <si>
    <t>普通用电配电箱</t>
  </si>
  <si>
    <t>订购，20回路开关箱，16A、32A空气开关，插座开关带漏电保护功能</t>
  </si>
  <si>
    <t>主电源线（普通电器）</t>
  </si>
  <si>
    <t>5*6、5*10平方电线，</t>
  </si>
  <si>
    <t>M</t>
  </si>
  <si>
    <t>拆除改造</t>
  </si>
  <si>
    <t>依照施工图纸要求进行拆除加砌</t>
  </si>
  <si>
    <t>项</t>
  </si>
  <si>
    <t>遮光窗帘</t>
  </si>
  <si>
    <t>打200%褶遮光窗帘</t>
  </si>
  <si>
    <t>垃圾清运</t>
  </si>
  <si>
    <t>现场施工，清运至指定地点</t>
  </si>
  <si>
    <t>名称</t>
  </si>
  <si>
    <t>配置参数</t>
  </si>
  <si>
    <t>建议单价</t>
  </si>
  <si>
    <t>合计</t>
  </si>
  <si>
    <t>1、C-6023配音室</t>
  </si>
  <si>
    <r>
      <rPr>
        <sz val="12"/>
        <color rgb="FF000000"/>
        <rFont val="宋体"/>
        <charset val="134"/>
      </rPr>
      <t>M</t>
    </r>
    <r>
      <rPr>
        <vertAlign val="superscript"/>
        <sz val="12"/>
        <color rgb="FF000000"/>
        <rFont val="宋体"/>
        <charset val="134"/>
      </rPr>
      <t>2</t>
    </r>
  </si>
  <si>
    <t>2、C-6022配音室</t>
  </si>
  <si>
    <t>3、C-6021声闸</t>
  </si>
  <si>
    <t>1、配音室1</t>
  </si>
  <si>
    <t>2、配音室2</t>
  </si>
  <si>
    <t>三、电视台配音间（四间）</t>
  </si>
  <si>
    <t>地毯</t>
  </si>
  <si>
    <t>现场定制</t>
  </si>
  <si>
    <t>墙面吸声处理</t>
  </si>
  <si>
    <t>隔声天花</t>
  </si>
  <si>
    <t>4间合计：</t>
  </si>
  <si>
    <t>3、C-6015录音棚</t>
  </si>
  <si>
    <t>地面水泥砂浆打平层加做自流平</t>
  </si>
  <si>
    <t>难燃吸声地毯</t>
  </si>
  <si>
    <t>1、难燃吸音地毯：吸音系数≧0.5                                          2、钉条及驳口胶；                                      3、防潮减振处理层；</t>
  </si>
  <si>
    <t>隔声层：
1、U100轻钢龙骨；
2、9厚双层石膏板、错缝布置；
3、定制64Kg/m3，100mm超细玻璃隔音棉，包0.05厚聚氯乙烯薄膜，外包一层玻璃丝布；
吸音层：
1、C75轻钢龙骨@600*600mm；
2、定制32Kg/m³，50mm超细玻璃吸音棉，包0.05厚聚氯乙烯薄膜，外包一层玻璃丝布；
3、12mm厚难燃夹板条，50mm高；
4、综合材料；
5、其他辅件及人工；
6、机械及五金；</t>
  </si>
  <si>
    <t>综合造型吸声天花</t>
  </si>
  <si>
    <t>1、U75轻钢龙骨；
2、定制32Kg/m3，50mm超细玻璃吸音棉，包0.05厚聚氯乙烯薄膜，外包一层玻璃丝布；
3、综合材料；
4、人工费+损耗；
5、9厚双层石膏板、错缝布置
6、机械费及五金件（铝边角、连接件等）；</t>
  </si>
  <si>
    <t>4、C-6012录音棚</t>
  </si>
  <si>
    <t>隔声层：
1、U100轻钢龙骨；
2、9厚双层石膏板、错缝布置；
3、定制64Kg/m3，100mm超细玻璃隔音棉，包0.05厚聚氯乙烯薄膜，外包一层玻璃丝布；
吸音层：
1、C75轻钢龙骨@600*600mm；
2、定制32Kg/m³，50mm超细玻璃吸音棉，包0.05厚聚氯乙烯薄膜，外包一层玻璃丝布；
3、12mm厚难燃夹板条，50mm高；
4、2mm声学穿孔材料饰面板
5、其他辅件及人工；
6、机械及五金；</t>
  </si>
  <si>
    <t>综合吸声天花</t>
  </si>
  <si>
    <t>45平米录音间合计</t>
  </si>
  <si>
    <t>5、C-7010录音棚</t>
  </si>
  <si>
    <t>复合木地板</t>
  </si>
  <si>
    <t>1、200厚加气混凝土块垫层
2、40厚C15细石混凝土垫层
3、20厚DS干拌砂浆抹面压实抹平
4、5厚塑料泡沫衬垫
5、10厚复合木地板</t>
  </si>
  <si>
    <t>综合材料吸声墙</t>
  </si>
  <si>
    <t>隔声减震天花加固转接层</t>
  </si>
  <si>
    <t>隔声吊顶
1、φ12mm吊筋
2、专业减震吊钩
3、轻钢龙骨U50
4、内填超细玻璃棉
5、9厚双层石膏板、错缝布置
6、钢结构加固转接层及维修通道
7、专业影视灯光吊挂层</t>
  </si>
  <si>
    <t>综合材料吸声天花</t>
  </si>
  <si>
    <t>1、U75轻钢龙骨；
2、定制32Kg/m3，50mm超细玻璃吸音棉，包0.05厚聚氯乙烯薄膜，外包一层玻璃丝布；
3、综合材料；
4、人工费+损耗；
5、机械费及五金件（铝边角、连接件等）；</t>
  </si>
  <si>
    <t>声学扩散体</t>
  </si>
  <si>
    <t xml:space="preserve">1、定制成品声学扩散体:可变的板条扩散和内吸收设计，有效消除颤动回声和驻波；有效吸收 250Hz 消除定向反射板后的谐振声                                    2、阻燃：根据 ASTM E84-14 中技术指标要求，燃烧特性等级达到 B 级标准。 
3、环保：根据 EN 717-1:2004 中技术指标要求，甲醛释放量级别达到 E1 级标准。 </t>
  </si>
  <si>
    <t>声学低频陷阱</t>
  </si>
  <si>
    <t xml:space="preserve">1、定制:尺寸不低于：1200mm×350mm。 
2、基材：难燃木质材料、填充物全频吸音材料、面饰木纹饰面板。 
3、深层次理解角位驻波解决方案，融合低频吸收与扩散技术于一身，不仅解决角位声音的困惑，更有效利用这一特殊的位
置，为小空间增强至少 3dB 声能量。有效提高环境音质饱满度和曲线平直。丰富度及立体感。 </t>
  </si>
  <si>
    <t>声学切角</t>
  </si>
  <si>
    <t>1、9mm+12mm纸面石膏板
2、1.0mm*2钢板，双面各刷沥青漆一遍
3、双层100C型轻钢龙骨
4、50mm隔音棉（容重64kg/m3）
5、9mm+12mm纸面石膏板</t>
  </si>
  <si>
    <r>
      <rPr>
        <sz val="12"/>
        <color indexed="8"/>
        <rFont val="宋体"/>
        <charset val="134"/>
      </rPr>
      <t>M</t>
    </r>
    <r>
      <rPr>
        <vertAlign val="superscript"/>
        <sz val="12"/>
        <color indexed="8"/>
        <rFont val="宋体"/>
        <charset val="134"/>
      </rPr>
      <t>3</t>
    </r>
  </si>
  <si>
    <t>LED造型灯箱</t>
  </si>
  <si>
    <t>定制LED光源造型灯箱</t>
  </si>
  <si>
    <t>100W LED聚光灯</t>
  </si>
  <si>
    <t>采用高显色指数LED模组作为发光元件，光效高，显色性好；
光学系统采用透镜组加螺纹透镜组成的透镜组，光效高、光斑均匀；
散热采用自然散热模式，无风机，无噪声；
具有控制信号丢失状态保持功能；
扉页具有折叠功能，独特的防漏光设计，光路控制更加方便、精确；
灯具体积小、重量轻，灯体重量不超过8kg；
功率：≥100W；
色温：5600K±150K；
聚光状态6米照度：≥2700lx；
灯具最大光通：≥5600lm；
显色指数：Ra≥95；
调光功能：0-100%线性顺滑调光；
调焦模式：手动调焦；
以上参数可提供第三方机构出具的灯具配光检测报告证明；
灯具具备CE、ROHS认证证书。</t>
  </si>
  <si>
    <t>台</t>
  </si>
  <si>
    <t>6、C-7011声闸</t>
  </si>
  <si>
    <t>综合吸声墙</t>
  </si>
  <si>
    <t>80平米录音间</t>
  </si>
  <si>
    <t>合计：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</si>
</sst>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12"/>
      <color indexed="8"/>
      <name val="宋体"/>
      <charset val="134"/>
    </font>
    <font>
      <vertAlign val="superscript"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0"/>
    <xf numFmtId="0" fontId="10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/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21" applyNumberFormat="1" applyFont="1" applyFill="1" applyBorder="1" applyAlignment="1">
      <alignment horizontal="left" vertical="center" wrapText="1"/>
    </xf>
    <xf numFmtId="176" fontId="2" fillId="0" borderId="1" xfId="2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21" applyNumberFormat="1" applyFont="1" applyFill="1" applyBorder="1" applyAlignment="1">
      <alignment horizontal="center" vertical="center" wrapText="1"/>
    </xf>
    <xf numFmtId="0" fontId="3" fillId="0" borderId="1" xfId="21" applyNumberFormat="1" applyFont="1" applyFill="1" applyBorder="1" applyAlignment="1">
      <alignment horizontal="left" vertical="center" wrapText="1"/>
    </xf>
    <xf numFmtId="176" fontId="3" fillId="0" borderId="1" xfId="2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21" applyFont="1" applyFill="1" applyBorder="1" applyAlignment="1">
      <alignment horizontal="center" vertical="center"/>
    </xf>
    <xf numFmtId="0" fontId="2" fillId="0" borderId="2" xfId="21" applyFont="1" applyFill="1" applyBorder="1" applyAlignment="1">
      <alignment horizontal="right" vertical="center"/>
    </xf>
    <xf numFmtId="0" fontId="2" fillId="0" borderId="3" xfId="21" applyFont="1" applyFill="1" applyBorder="1" applyAlignment="1">
      <alignment horizontal="right" vertical="center"/>
    </xf>
    <xf numFmtId="0" fontId="2" fillId="0" borderId="3" xfId="21" applyFont="1" applyFill="1" applyBorder="1" applyAlignment="1">
      <alignment horizontal="left" vertical="center"/>
    </xf>
    <xf numFmtId="0" fontId="2" fillId="0" borderId="4" xfId="21" applyFont="1" applyFill="1" applyBorder="1" applyAlignment="1">
      <alignment horizontal="right" vertical="center"/>
    </xf>
    <xf numFmtId="0" fontId="2" fillId="0" borderId="3" xfId="2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176" fontId="2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1" applyNumberFormat="1" applyFont="1" applyFill="1" applyBorder="1" applyAlignment="1">
      <alignment horizontal="center" vertical="center"/>
    </xf>
    <xf numFmtId="0" fontId="2" fillId="0" borderId="1" xfId="2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" xfId="21" applyNumberFormat="1" applyFont="1" applyFill="1" applyBorder="1" applyAlignment="1">
      <alignment horizontal="center" vertical="center" wrapText="1"/>
    </xf>
    <xf numFmtId="0" fontId="0" fillId="0" borderId="1" xfId="2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声学装修材料清单及概算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topLeftCell="A85" workbookViewId="0">
      <selection activeCell="F93" sqref="F93"/>
    </sheetView>
  </sheetViews>
  <sheetFormatPr defaultColWidth="9" defaultRowHeight="13.5" outlineLevelCol="7"/>
  <cols>
    <col min="1" max="1" width="4.75" customWidth="1"/>
    <col min="2" max="2" width="14.5" customWidth="1"/>
    <col min="3" max="3" width="35.75" customWidth="1"/>
    <col min="4" max="4" width="11.125" customWidth="1"/>
    <col min="6" max="6" width="11.625" customWidth="1"/>
    <col min="7" max="7" width="19.375" customWidth="1"/>
  </cols>
  <sheetData>
    <row r="1" spans="1:8">
      <c r="A1" s="29" t="s">
        <v>0</v>
      </c>
      <c r="B1" s="29"/>
      <c r="C1" s="29"/>
      <c r="D1" s="29"/>
      <c r="E1" s="29"/>
      <c r="F1" s="29"/>
      <c r="G1" s="29"/>
      <c r="H1" s="29"/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ht="14.25" spans="1:8">
      <c r="A3" s="2" t="s">
        <v>9</v>
      </c>
      <c r="B3" s="2"/>
      <c r="C3" s="2"/>
      <c r="D3" s="2"/>
      <c r="E3" s="2"/>
      <c r="F3" s="2"/>
      <c r="G3" s="3"/>
      <c r="H3" s="2"/>
    </row>
    <row r="4" ht="28.5" spans="1:8">
      <c r="A4" s="4">
        <v>1</v>
      </c>
      <c r="B4" s="5" t="s">
        <v>10</v>
      </c>
      <c r="C4" s="6" t="s">
        <v>11</v>
      </c>
      <c r="D4" s="5" t="s">
        <v>12</v>
      </c>
      <c r="E4" s="7">
        <v>30</v>
      </c>
      <c r="F4" s="26">
        <v>123</v>
      </c>
      <c r="G4" s="7">
        <f>ROUND(E4*F4,2)</f>
        <v>3690</v>
      </c>
      <c r="H4" s="5"/>
    </row>
    <row r="5" ht="57" spans="1:8">
      <c r="A5" s="4">
        <v>2</v>
      </c>
      <c r="B5" s="5" t="s">
        <v>13</v>
      </c>
      <c r="C5" s="6" t="s">
        <v>14</v>
      </c>
      <c r="D5" s="5" t="s">
        <v>12</v>
      </c>
      <c r="E5" s="7">
        <f>E4</f>
        <v>30</v>
      </c>
      <c r="F5" s="26">
        <v>470</v>
      </c>
      <c r="G5" s="7">
        <f t="shared" ref="G5:G12" si="0">ROUND(E5*F5,2)</f>
        <v>14100</v>
      </c>
      <c r="H5" s="5"/>
    </row>
    <row r="6" ht="228" spans="1:8">
      <c r="A6" s="4">
        <v>3</v>
      </c>
      <c r="B6" s="5" t="s">
        <v>15</v>
      </c>
      <c r="C6" s="6" t="s">
        <v>16</v>
      </c>
      <c r="D6" s="5" t="s">
        <v>12</v>
      </c>
      <c r="E6" s="7">
        <f>22.2*3.2-E7-E11</f>
        <v>65.34</v>
      </c>
      <c r="F6" s="27">
        <v>620</v>
      </c>
      <c r="G6" s="7">
        <f t="shared" si="0"/>
        <v>40510.8</v>
      </c>
      <c r="H6" s="5"/>
    </row>
    <row r="7" ht="57" spans="1:8">
      <c r="A7" s="4">
        <v>4</v>
      </c>
      <c r="B7" s="5" t="s">
        <v>17</v>
      </c>
      <c r="C7" s="6" t="s">
        <v>18</v>
      </c>
      <c r="D7" s="5" t="s">
        <v>12</v>
      </c>
      <c r="E7" s="7">
        <f>3*1.2</f>
        <v>3.6</v>
      </c>
      <c r="F7" s="27">
        <v>2214</v>
      </c>
      <c r="G7" s="7">
        <f t="shared" si="0"/>
        <v>7970.4</v>
      </c>
      <c r="H7" s="5"/>
    </row>
    <row r="8" ht="85.5" spans="1:8">
      <c r="A8" s="4">
        <v>5</v>
      </c>
      <c r="B8" s="5" t="s">
        <v>19</v>
      </c>
      <c r="C8" s="6" t="s">
        <v>20</v>
      </c>
      <c r="D8" s="5" t="s">
        <v>12</v>
      </c>
      <c r="E8" s="7">
        <f>E4</f>
        <v>30</v>
      </c>
      <c r="F8" s="27">
        <v>350</v>
      </c>
      <c r="G8" s="7">
        <f t="shared" si="0"/>
        <v>10500</v>
      </c>
      <c r="H8" s="5"/>
    </row>
    <row r="9" ht="114" spans="1:8">
      <c r="A9" s="4">
        <v>6</v>
      </c>
      <c r="B9" s="5" t="s">
        <v>21</v>
      </c>
      <c r="C9" s="6" t="s">
        <v>22</v>
      </c>
      <c r="D9" s="5" t="s">
        <v>12</v>
      </c>
      <c r="E9" s="7">
        <f>E8</f>
        <v>30</v>
      </c>
      <c r="F9" s="27">
        <v>442.8</v>
      </c>
      <c r="G9" s="7">
        <f t="shared" si="0"/>
        <v>13284</v>
      </c>
      <c r="H9" s="5"/>
    </row>
    <row r="10" ht="42.75" spans="1:8">
      <c r="A10" s="4">
        <v>7</v>
      </c>
      <c r="B10" s="5" t="s">
        <v>23</v>
      </c>
      <c r="C10" s="6" t="s">
        <v>24</v>
      </c>
      <c r="D10" s="5" t="s">
        <v>12</v>
      </c>
      <c r="E10" s="7">
        <v>24</v>
      </c>
      <c r="F10" s="27">
        <v>650</v>
      </c>
      <c r="G10" s="7">
        <f t="shared" si="0"/>
        <v>15600</v>
      </c>
      <c r="H10" s="5"/>
    </row>
    <row r="11" ht="28.5" spans="1:8">
      <c r="A11" s="4">
        <v>8</v>
      </c>
      <c r="B11" s="5" t="s">
        <v>25</v>
      </c>
      <c r="C11" s="6" t="s">
        <v>26</v>
      </c>
      <c r="D11" s="5" t="s">
        <v>12</v>
      </c>
      <c r="E11" s="7">
        <f>1*2.1</f>
        <v>2.1</v>
      </c>
      <c r="F11" s="27">
        <v>5535</v>
      </c>
      <c r="G11" s="7">
        <f t="shared" si="0"/>
        <v>11623.5</v>
      </c>
      <c r="H11" s="5"/>
    </row>
    <row r="12" ht="156.75" spans="1:8">
      <c r="A12" s="4">
        <v>9</v>
      </c>
      <c r="B12" s="5" t="s">
        <v>27</v>
      </c>
      <c r="C12" s="6" t="s">
        <v>28</v>
      </c>
      <c r="D12" s="5" t="s">
        <v>29</v>
      </c>
      <c r="E12" s="7">
        <v>1</v>
      </c>
      <c r="F12" s="27">
        <v>369</v>
      </c>
      <c r="G12" s="7">
        <f t="shared" si="0"/>
        <v>369</v>
      </c>
      <c r="H12" s="5"/>
    </row>
    <row r="13" ht="14.25" spans="1:8">
      <c r="A13" s="4"/>
      <c r="B13" s="5"/>
      <c r="C13" s="5"/>
      <c r="D13" s="5"/>
      <c r="E13" s="7"/>
      <c r="F13" s="11" t="s">
        <v>30</v>
      </c>
      <c r="G13" s="7">
        <f>SUM(G4:G12)</f>
        <v>117647.7</v>
      </c>
      <c r="H13" s="5"/>
    </row>
    <row r="14" ht="14.25" spans="1:8">
      <c r="A14" s="2" t="s">
        <v>31</v>
      </c>
      <c r="B14" s="2"/>
      <c r="C14" s="2"/>
      <c r="D14" s="2"/>
      <c r="E14" s="2"/>
      <c r="F14" s="2"/>
      <c r="G14" s="3"/>
      <c r="H14" s="2"/>
    </row>
    <row r="15" ht="28.5" spans="1:8">
      <c r="A15" s="4">
        <v>1</v>
      </c>
      <c r="B15" s="5" t="s">
        <v>10</v>
      </c>
      <c r="C15" s="6" t="s">
        <v>11</v>
      </c>
      <c r="D15" s="5" t="s">
        <v>12</v>
      </c>
      <c r="E15" s="7">
        <v>17.2</v>
      </c>
      <c r="F15" s="26">
        <v>123</v>
      </c>
      <c r="G15" s="7">
        <f t="shared" ref="G15:G20" si="1">ROUND(E15*F15,2)</f>
        <v>2115.6</v>
      </c>
      <c r="H15" s="5"/>
    </row>
    <row r="16" ht="57" spans="1:8">
      <c r="A16" s="4">
        <v>2</v>
      </c>
      <c r="B16" s="5" t="s">
        <v>13</v>
      </c>
      <c r="C16" s="6" t="s">
        <v>14</v>
      </c>
      <c r="D16" s="5" t="s">
        <v>12</v>
      </c>
      <c r="E16" s="7">
        <f>E15</f>
        <v>17.2</v>
      </c>
      <c r="F16" s="26">
        <v>470</v>
      </c>
      <c r="G16" s="7">
        <f t="shared" si="1"/>
        <v>8084</v>
      </c>
      <c r="H16" s="5"/>
    </row>
    <row r="17" ht="228" spans="1:8">
      <c r="A17" s="4">
        <v>3</v>
      </c>
      <c r="B17" s="5" t="s">
        <v>15</v>
      </c>
      <c r="C17" s="6" t="s">
        <v>16</v>
      </c>
      <c r="D17" s="5" t="s">
        <v>12</v>
      </c>
      <c r="E17" s="7">
        <f>(17.8*3.2)-(2.1*2)-(3*1.2*2)</f>
        <v>45.56</v>
      </c>
      <c r="F17" s="27">
        <v>620</v>
      </c>
      <c r="G17" s="7">
        <f t="shared" si="1"/>
        <v>28247.2</v>
      </c>
      <c r="H17" s="5"/>
    </row>
    <row r="18" ht="85.5" spans="1:8">
      <c r="A18" s="4">
        <v>4</v>
      </c>
      <c r="B18" s="5" t="s">
        <v>19</v>
      </c>
      <c r="C18" s="6" t="s">
        <v>20</v>
      </c>
      <c r="D18" s="5" t="s">
        <v>12</v>
      </c>
      <c r="E18" s="7">
        <f>E15</f>
        <v>17.2</v>
      </c>
      <c r="F18" s="27">
        <v>350</v>
      </c>
      <c r="G18" s="7">
        <f t="shared" si="1"/>
        <v>6020</v>
      </c>
      <c r="H18" s="5"/>
    </row>
    <row r="19" ht="114" spans="1:8">
      <c r="A19" s="4">
        <v>5</v>
      </c>
      <c r="B19" s="5" t="s">
        <v>32</v>
      </c>
      <c r="C19" s="6" t="s">
        <v>33</v>
      </c>
      <c r="D19" s="5" t="s">
        <v>12</v>
      </c>
      <c r="E19" s="7">
        <f>E18</f>
        <v>17.2</v>
      </c>
      <c r="F19" s="27">
        <v>442.8</v>
      </c>
      <c r="G19" s="7">
        <f t="shared" si="1"/>
        <v>7616.16</v>
      </c>
      <c r="H19" s="5"/>
    </row>
    <row r="20" ht="28.5" spans="1:8">
      <c r="A20" s="4">
        <v>6</v>
      </c>
      <c r="B20" s="5" t="s">
        <v>25</v>
      </c>
      <c r="C20" s="6" t="s">
        <v>26</v>
      </c>
      <c r="D20" s="5" t="s">
        <v>12</v>
      </c>
      <c r="E20" s="7">
        <f>1*2.1</f>
        <v>2.1</v>
      </c>
      <c r="F20" s="27">
        <v>5535</v>
      </c>
      <c r="G20" s="7">
        <f t="shared" si="1"/>
        <v>11623.5</v>
      </c>
      <c r="H20" s="5"/>
    </row>
    <row r="21" ht="14.25" spans="1:8">
      <c r="A21" s="4"/>
      <c r="B21" s="5"/>
      <c r="C21" s="5"/>
      <c r="D21" s="5"/>
      <c r="E21" s="7"/>
      <c r="F21" s="11" t="s">
        <v>30</v>
      </c>
      <c r="G21" s="7">
        <f>SUM(G15:G20)</f>
        <v>63706.46</v>
      </c>
      <c r="H21" s="5"/>
    </row>
    <row r="22" ht="14.25" spans="1:8">
      <c r="A22" s="2" t="s">
        <v>34</v>
      </c>
      <c r="B22" s="2"/>
      <c r="C22" s="2"/>
      <c r="D22" s="2"/>
      <c r="E22" s="2"/>
      <c r="F22" s="2"/>
      <c r="G22" s="3"/>
      <c r="H22" s="2"/>
    </row>
    <row r="23" ht="28.5" spans="1:8">
      <c r="A23" s="4">
        <v>1</v>
      </c>
      <c r="B23" s="5" t="s">
        <v>10</v>
      </c>
      <c r="C23" s="6" t="s">
        <v>11</v>
      </c>
      <c r="D23" s="5" t="s">
        <v>12</v>
      </c>
      <c r="E23" s="7">
        <v>36</v>
      </c>
      <c r="F23" s="26">
        <v>123</v>
      </c>
      <c r="G23" s="7">
        <f>ROUND(E23*F23,2)</f>
        <v>4428</v>
      </c>
      <c r="H23" s="5"/>
    </row>
    <row r="24" ht="57" spans="1:8">
      <c r="A24" s="4">
        <v>2</v>
      </c>
      <c r="B24" s="5" t="s">
        <v>13</v>
      </c>
      <c r="C24" s="6" t="s">
        <v>14</v>
      </c>
      <c r="D24" s="5" t="s">
        <v>12</v>
      </c>
      <c r="E24" s="7">
        <f>E23</f>
        <v>36</v>
      </c>
      <c r="F24" s="26">
        <v>470</v>
      </c>
      <c r="G24" s="7">
        <f t="shared" ref="G24:G31" si="2">ROUND(E24*F24,2)</f>
        <v>16920</v>
      </c>
      <c r="H24" s="5"/>
    </row>
    <row r="25" ht="228" spans="1:8">
      <c r="A25" s="4">
        <v>3</v>
      </c>
      <c r="B25" s="5" t="s">
        <v>15</v>
      </c>
      <c r="C25" s="6" t="s">
        <v>16</v>
      </c>
      <c r="D25" s="5" t="s">
        <v>12</v>
      </c>
      <c r="E25" s="7">
        <f>24.4*3.2-E30-E26</f>
        <v>72.38</v>
      </c>
      <c r="F25" s="27">
        <v>620</v>
      </c>
      <c r="G25" s="7">
        <f t="shared" si="2"/>
        <v>44875.6</v>
      </c>
      <c r="H25" s="5"/>
    </row>
    <row r="26" ht="57" spans="1:8">
      <c r="A26" s="4">
        <v>4</v>
      </c>
      <c r="B26" s="5" t="s">
        <v>17</v>
      </c>
      <c r="C26" s="6" t="s">
        <v>18</v>
      </c>
      <c r="D26" s="5" t="s">
        <v>12</v>
      </c>
      <c r="E26" s="7">
        <f>3*1.2</f>
        <v>3.6</v>
      </c>
      <c r="F26" s="27">
        <v>2214</v>
      </c>
      <c r="G26" s="7">
        <f t="shared" si="2"/>
        <v>7970.4</v>
      </c>
      <c r="H26" s="5"/>
    </row>
    <row r="27" ht="85.5" spans="1:8">
      <c r="A27" s="4">
        <v>5</v>
      </c>
      <c r="B27" s="5" t="s">
        <v>19</v>
      </c>
      <c r="C27" s="6" t="s">
        <v>20</v>
      </c>
      <c r="D27" s="5" t="s">
        <v>12</v>
      </c>
      <c r="E27" s="7">
        <f>E23</f>
        <v>36</v>
      </c>
      <c r="F27" s="27">
        <v>350</v>
      </c>
      <c r="G27" s="7">
        <f t="shared" si="2"/>
        <v>12600</v>
      </c>
      <c r="H27" s="5"/>
    </row>
    <row r="28" ht="114" spans="1:8">
      <c r="A28" s="4">
        <v>6</v>
      </c>
      <c r="B28" s="5" t="s">
        <v>21</v>
      </c>
      <c r="C28" s="6" t="s">
        <v>35</v>
      </c>
      <c r="D28" s="5" t="s">
        <v>12</v>
      </c>
      <c r="E28" s="7">
        <f>E27</f>
        <v>36</v>
      </c>
      <c r="F28" s="27">
        <v>442.8</v>
      </c>
      <c r="G28" s="7">
        <f t="shared" si="2"/>
        <v>15940.8</v>
      </c>
      <c r="H28" s="5"/>
    </row>
    <row r="29" ht="42.75" spans="1:8">
      <c r="A29" s="4">
        <v>7</v>
      </c>
      <c r="B29" s="5" t="s">
        <v>23</v>
      </c>
      <c r="C29" s="6" t="s">
        <v>24</v>
      </c>
      <c r="D29" s="5" t="s">
        <v>12</v>
      </c>
      <c r="E29" s="7">
        <v>28</v>
      </c>
      <c r="F29" s="27">
        <v>650</v>
      </c>
      <c r="G29" s="7">
        <f t="shared" si="2"/>
        <v>18200</v>
      </c>
      <c r="H29" s="5"/>
    </row>
    <row r="30" ht="28.5" spans="1:8">
      <c r="A30" s="4">
        <v>8</v>
      </c>
      <c r="B30" s="5" t="s">
        <v>25</v>
      </c>
      <c r="C30" s="6" t="s">
        <v>26</v>
      </c>
      <c r="D30" s="5" t="s">
        <v>12</v>
      </c>
      <c r="E30" s="7">
        <f>2.1*1</f>
        <v>2.1</v>
      </c>
      <c r="F30" s="27">
        <v>5535</v>
      </c>
      <c r="G30" s="7">
        <f t="shared" si="2"/>
        <v>11623.5</v>
      </c>
      <c r="H30" s="5"/>
    </row>
    <row r="31" ht="156.75" spans="1:8">
      <c r="A31" s="4">
        <v>9</v>
      </c>
      <c r="B31" s="5" t="s">
        <v>27</v>
      </c>
      <c r="C31" s="6" t="s">
        <v>28</v>
      </c>
      <c r="D31" s="5" t="s">
        <v>29</v>
      </c>
      <c r="E31" s="7">
        <v>1</v>
      </c>
      <c r="F31" s="27">
        <v>369</v>
      </c>
      <c r="G31" s="7">
        <f t="shared" si="2"/>
        <v>369</v>
      </c>
      <c r="H31" s="5"/>
    </row>
    <row r="32" ht="14.25" spans="1:8">
      <c r="A32" s="4"/>
      <c r="B32" s="5"/>
      <c r="C32" s="5"/>
      <c r="D32" s="5"/>
      <c r="E32" s="7"/>
      <c r="F32" s="11" t="s">
        <v>30</v>
      </c>
      <c r="G32" s="7">
        <f>SUM(G23:G31)</f>
        <v>132927.3</v>
      </c>
      <c r="H32" s="5"/>
    </row>
    <row r="33" ht="14.25" spans="1:8">
      <c r="A33" s="2" t="s">
        <v>36</v>
      </c>
      <c r="B33" s="2"/>
      <c r="C33" s="2"/>
      <c r="D33" s="2"/>
      <c r="E33" s="2"/>
      <c r="F33" s="2"/>
      <c r="G33" s="3"/>
      <c r="H33" s="2"/>
    </row>
    <row r="34" ht="28.5" spans="1:8">
      <c r="A34" s="4">
        <v>1</v>
      </c>
      <c r="B34" s="5" t="s">
        <v>10</v>
      </c>
      <c r="C34" s="6" t="s">
        <v>11</v>
      </c>
      <c r="D34" s="5" t="s">
        <v>12</v>
      </c>
      <c r="E34" s="7">
        <v>26.9</v>
      </c>
      <c r="F34" s="26">
        <v>123</v>
      </c>
      <c r="G34" s="7">
        <f>ROUND(E34*F34,2)</f>
        <v>3308.7</v>
      </c>
      <c r="H34" s="5"/>
    </row>
    <row r="35" ht="57" spans="1:8">
      <c r="A35" s="4">
        <v>2</v>
      </c>
      <c r="B35" s="5" t="s">
        <v>13</v>
      </c>
      <c r="C35" s="6" t="s">
        <v>14</v>
      </c>
      <c r="D35" s="5" t="s">
        <v>12</v>
      </c>
      <c r="E35" s="7">
        <f>E34</f>
        <v>26.9</v>
      </c>
      <c r="F35" s="26">
        <v>470</v>
      </c>
      <c r="G35" s="7">
        <f t="shared" ref="G35:G41" si="3">ROUND(E35*F35,2)</f>
        <v>12643</v>
      </c>
      <c r="H35" s="5"/>
    </row>
    <row r="36" ht="228" spans="1:8">
      <c r="A36" s="4">
        <v>3</v>
      </c>
      <c r="B36" s="5" t="s">
        <v>15</v>
      </c>
      <c r="C36" s="6" t="s">
        <v>16</v>
      </c>
      <c r="D36" s="5" t="s">
        <v>12</v>
      </c>
      <c r="E36" s="7">
        <f>21.4*3.2-2.1</f>
        <v>66.38</v>
      </c>
      <c r="F36" s="27">
        <v>620</v>
      </c>
      <c r="G36" s="7">
        <f t="shared" si="3"/>
        <v>41155.6</v>
      </c>
      <c r="H36" s="5"/>
    </row>
    <row r="37" ht="85.5" spans="1:8">
      <c r="A37" s="4">
        <v>4</v>
      </c>
      <c r="B37" s="5" t="s">
        <v>19</v>
      </c>
      <c r="C37" s="6" t="s">
        <v>20</v>
      </c>
      <c r="D37" s="5" t="s">
        <v>12</v>
      </c>
      <c r="E37" s="7">
        <f>E34</f>
        <v>26.9</v>
      </c>
      <c r="F37" s="27">
        <v>350</v>
      </c>
      <c r="G37" s="7">
        <f t="shared" si="3"/>
        <v>9415</v>
      </c>
      <c r="H37" s="5"/>
    </row>
    <row r="38" ht="114" spans="1:8">
      <c r="A38" s="4">
        <v>5</v>
      </c>
      <c r="B38" s="5" t="s">
        <v>21</v>
      </c>
      <c r="C38" s="6" t="s">
        <v>35</v>
      </c>
      <c r="D38" s="5" t="s">
        <v>12</v>
      </c>
      <c r="E38" s="7">
        <f>E37</f>
        <v>26.9</v>
      </c>
      <c r="F38" s="27">
        <v>442.8</v>
      </c>
      <c r="G38" s="7">
        <f t="shared" si="3"/>
        <v>11911.32</v>
      </c>
      <c r="H38" s="5"/>
    </row>
    <row r="39" ht="42.75" spans="1:8">
      <c r="A39" s="4">
        <v>6</v>
      </c>
      <c r="B39" s="5" t="s">
        <v>23</v>
      </c>
      <c r="C39" s="6" t="s">
        <v>24</v>
      </c>
      <c r="D39" s="5" t="s">
        <v>12</v>
      </c>
      <c r="E39" s="7">
        <v>18.8</v>
      </c>
      <c r="F39" s="27">
        <v>650</v>
      </c>
      <c r="G39" s="7">
        <f t="shared" si="3"/>
        <v>12220</v>
      </c>
      <c r="H39" s="5"/>
    </row>
    <row r="40" ht="28.5" spans="1:8">
      <c r="A40" s="4">
        <v>7</v>
      </c>
      <c r="B40" s="5" t="s">
        <v>25</v>
      </c>
      <c r="C40" s="6" t="s">
        <v>26</v>
      </c>
      <c r="D40" s="5" t="s">
        <v>12</v>
      </c>
      <c r="E40" s="7">
        <f>2.1</f>
        <v>2.1</v>
      </c>
      <c r="F40" s="27">
        <v>5535</v>
      </c>
      <c r="G40" s="7">
        <f t="shared" si="3"/>
        <v>11623.5</v>
      </c>
      <c r="H40" s="5"/>
    </row>
    <row r="41" ht="156.75" spans="1:8">
      <c r="A41" s="4">
        <v>8</v>
      </c>
      <c r="B41" s="5" t="s">
        <v>27</v>
      </c>
      <c r="C41" s="6" t="s">
        <v>28</v>
      </c>
      <c r="D41" s="5" t="s">
        <v>29</v>
      </c>
      <c r="E41" s="7">
        <v>1</v>
      </c>
      <c r="F41" s="27">
        <v>369</v>
      </c>
      <c r="G41" s="7">
        <f t="shared" si="3"/>
        <v>369</v>
      </c>
      <c r="H41" s="5"/>
    </row>
    <row r="42" ht="14.25" spans="1:8">
      <c r="A42" s="4"/>
      <c r="B42" s="5"/>
      <c r="C42" s="5"/>
      <c r="D42" s="5"/>
      <c r="E42" s="7"/>
      <c r="F42" s="11" t="s">
        <v>30</v>
      </c>
      <c r="G42" s="7">
        <f>SUM(G34:G41)</f>
        <v>102646.12</v>
      </c>
      <c r="H42" s="5"/>
    </row>
    <row r="43" ht="14.25" spans="1:8">
      <c r="A43" s="2" t="s">
        <v>37</v>
      </c>
      <c r="B43" s="2"/>
      <c r="C43" s="2"/>
      <c r="D43" s="2"/>
      <c r="E43" s="2"/>
      <c r="F43" s="2"/>
      <c r="G43" s="3"/>
      <c r="H43" s="2"/>
    </row>
    <row r="44" ht="28.5" spans="1:8">
      <c r="A44" s="4">
        <v>1</v>
      </c>
      <c r="B44" s="5" t="s">
        <v>10</v>
      </c>
      <c r="C44" s="6" t="s">
        <v>11</v>
      </c>
      <c r="D44" s="5" t="s">
        <v>12</v>
      </c>
      <c r="E44" s="7">
        <v>19.1</v>
      </c>
      <c r="F44" s="26">
        <v>123</v>
      </c>
      <c r="G44" s="7">
        <f t="shared" ref="G44:G49" si="4">ROUND(E44*F44,2)</f>
        <v>2349.3</v>
      </c>
      <c r="H44" s="5"/>
    </row>
    <row r="45" ht="57" spans="1:8">
      <c r="A45" s="4">
        <v>2</v>
      </c>
      <c r="B45" s="5" t="s">
        <v>13</v>
      </c>
      <c r="C45" s="6" t="s">
        <v>14</v>
      </c>
      <c r="D45" s="5" t="s">
        <v>12</v>
      </c>
      <c r="E45" s="7">
        <f>E44</f>
        <v>19.1</v>
      </c>
      <c r="F45" s="26">
        <v>470</v>
      </c>
      <c r="G45" s="7">
        <f t="shared" si="4"/>
        <v>8977</v>
      </c>
      <c r="H45" s="5"/>
    </row>
    <row r="46" ht="228" spans="1:8">
      <c r="A46" s="4">
        <v>3</v>
      </c>
      <c r="B46" s="5" t="s">
        <v>15</v>
      </c>
      <c r="C46" s="6" t="s">
        <v>16</v>
      </c>
      <c r="D46" s="5" t="s">
        <v>12</v>
      </c>
      <c r="E46" s="7">
        <f>22.1*3.2-(2.1*3)</f>
        <v>64.42</v>
      </c>
      <c r="F46" s="27">
        <v>620</v>
      </c>
      <c r="G46" s="7">
        <f t="shared" si="4"/>
        <v>39940.4</v>
      </c>
      <c r="H46" s="5"/>
    </row>
    <row r="47" ht="85.5" spans="1:8">
      <c r="A47" s="4">
        <v>4</v>
      </c>
      <c r="B47" s="5" t="s">
        <v>19</v>
      </c>
      <c r="C47" s="6" t="s">
        <v>20</v>
      </c>
      <c r="D47" s="5" t="s">
        <v>12</v>
      </c>
      <c r="E47" s="7">
        <f>E44</f>
        <v>19.1</v>
      </c>
      <c r="F47" s="27">
        <v>350</v>
      </c>
      <c r="G47" s="7">
        <f t="shared" si="4"/>
        <v>6685</v>
      </c>
      <c r="H47" s="5"/>
    </row>
    <row r="48" ht="114" spans="1:8">
      <c r="A48" s="4">
        <v>5</v>
      </c>
      <c r="B48" s="5" t="s">
        <v>32</v>
      </c>
      <c r="C48" s="6" t="s">
        <v>33</v>
      </c>
      <c r="D48" s="5" t="s">
        <v>12</v>
      </c>
      <c r="E48" s="7">
        <f>E47</f>
        <v>19.1</v>
      </c>
      <c r="F48" s="27">
        <v>442.8</v>
      </c>
      <c r="G48" s="7">
        <f t="shared" si="4"/>
        <v>8457.48</v>
      </c>
      <c r="H48" s="5"/>
    </row>
    <row r="49" ht="28.5" spans="1:8">
      <c r="A49" s="4">
        <v>6</v>
      </c>
      <c r="B49" s="5" t="s">
        <v>25</v>
      </c>
      <c r="C49" s="6" t="s">
        <v>26</v>
      </c>
      <c r="D49" s="5" t="s">
        <v>12</v>
      </c>
      <c r="E49" s="7">
        <f>2.1</f>
        <v>2.1</v>
      </c>
      <c r="F49" s="27">
        <v>5535</v>
      </c>
      <c r="G49" s="7">
        <f t="shared" si="4"/>
        <v>11623.5</v>
      </c>
      <c r="H49" s="5"/>
    </row>
    <row r="50" ht="14.25" spans="1:8">
      <c r="A50" s="4"/>
      <c r="B50" s="5"/>
      <c r="C50" s="5"/>
      <c r="D50" s="5"/>
      <c r="E50" s="7"/>
      <c r="F50" s="11" t="s">
        <v>30</v>
      </c>
      <c r="G50" s="7">
        <f>SUM(G44:G49)</f>
        <v>78032.68</v>
      </c>
      <c r="H50" s="5"/>
    </row>
    <row r="51" ht="14.25" spans="1:8">
      <c r="A51" s="2" t="s">
        <v>38</v>
      </c>
      <c r="B51" s="2"/>
      <c r="C51" s="2"/>
      <c r="D51" s="2"/>
      <c r="E51" s="2"/>
      <c r="F51" s="2"/>
      <c r="G51" s="3"/>
      <c r="H51" s="2"/>
    </row>
    <row r="52" ht="28.5" spans="1:8">
      <c r="A52" s="4">
        <v>1</v>
      </c>
      <c r="B52" s="5" t="s">
        <v>10</v>
      </c>
      <c r="C52" s="6" t="s">
        <v>11</v>
      </c>
      <c r="D52" s="5" t="s">
        <v>12</v>
      </c>
      <c r="E52" s="7">
        <v>26.9</v>
      </c>
      <c r="F52" s="26">
        <v>123</v>
      </c>
      <c r="G52" s="7">
        <f>ROUND(E52*F52,2)</f>
        <v>3308.7</v>
      </c>
      <c r="H52" s="5"/>
    </row>
    <row r="53" ht="57" spans="1:8">
      <c r="A53" s="4">
        <v>2</v>
      </c>
      <c r="B53" s="5" t="s">
        <v>13</v>
      </c>
      <c r="C53" s="6" t="s">
        <v>14</v>
      </c>
      <c r="D53" s="5" t="s">
        <v>12</v>
      </c>
      <c r="E53" s="7">
        <f>E52</f>
        <v>26.9</v>
      </c>
      <c r="F53" s="26">
        <v>470</v>
      </c>
      <c r="G53" s="7">
        <f t="shared" ref="G53:G59" si="5">ROUND(E53*F53,2)</f>
        <v>12643</v>
      </c>
      <c r="H53" s="5"/>
    </row>
    <row r="54" ht="228" spans="1:8">
      <c r="A54" s="4">
        <v>3</v>
      </c>
      <c r="B54" s="5" t="s">
        <v>15</v>
      </c>
      <c r="C54" s="6" t="s">
        <v>16</v>
      </c>
      <c r="D54" s="5" t="s">
        <v>12</v>
      </c>
      <c r="E54" s="7">
        <f>21.4*3.2-2.1</f>
        <v>66.38</v>
      </c>
      <c r="F54" s="27">
        <v>620</v>
      </c>
      <c r="G54" s="7">
        <f t="shared" si="5"/>
        <v>41155.6</v>
      </c>
      <c r="H54" s="5"/>
    </row>
    <row r="55" ht="85.5" spans="1:8">
      <c r="A55" s="4">
        <v>5</v>
      </c>
      <c r="B55" s="5" t="s">
        <v>19</v>
      </c>
      <c r="C55" s="6" t="s">
        <v>20</v>
      </c>
      <c r="D55" s="5" t="s">
        <v>12</v>
      </c>
      <c r="E55" s="7">
        <f>E52</f>
        <v>26.9</v>
      </c>
      <c r="F55" s="27">
        <v>350</v>
      </c>
      <c r="G55" s="7">
        <f t="shared" si="5"/>
        <v>9415</v>
      </c>
      <c r="H55" s="5"/>
    </row>
    <row r="56" ht="114" spans="1:8">
      <c r="A56" s="4">
        <v>6</v>
      </c>
      <c r="B56" s="5" t="s">
        <v>21</v>
      </c>
      <c r="C56" s="6" t="s">
        <v>35</v>
      </c>
      <c r="D56" s="5" t="s">
        <v>12</v>
      </c>
      <c r="E56" s="7">
        <f>E55</f>
        <v>26.9</v>
      </c>
      <c r="F56" s="27">
        <v>442.8</v>
      </c>
      <c r="G56" s="7">
        <f t="shared" si="5"/>
        <v>11911.32</v>
      </c>
      <c r="H56" s="5"/>
    </row>
    <row r="57" ht="42.75" spans="1:8">
      <c r="A57" s="4">
        <v>7</v>
      </c>
      <c r="B57" s="5" t="s">
        <v>23</v>
      </c>
      <c r="C57" s="6" t="s">
        <v>24</v>
      </c>
      <c r="D57" s="5" t="s">
        <v>12</v>
      </c>
      <c r="E57" s="7">
        <v>20</v>
      </c>
      <c r="F57" s="27">
        <v>650</v>
      </c>
      <c r="G57" s="7">
        <f t="shared" si="5"/>
        <v>13000</v>
      </c>
      <c r="H57" s="5"/>
    </row>
    <row r="58" ht="28.5" spans="1:8">
      <c r="A58" s="4">
        <v>8</v>
      </c>
      <c r="B58" s="5" t="s">
        <v>25</v>
      </c>
      <c r="C58" s="6" t="s">
        <v>26</v>
      </c>
      <c r="D58" s="5" t="s">
        <v>12</v>
      </c>
      <c r="E58" s="7">
        <f>2.1</f>
        <v>2.1</v>
      </c>
      <c r="F58" s="27">
        <v>5535</v>
      </c>
      <c r="G58" s="7">
        <f t="shared" si="5"/>
        <v>11623.5</v>
      </c>
      <c r="H58" s="5"/>
    </row>
    <row r="59" ht="156.75" spans="1:8">
      <c r="A59" s="4">
        <v>9</v>
      </c>
      <c r="B59" s="5" t="s">
        <v>27</v>
      </c>
      <c r="C59" s="6" t="s">
        <v>28</v>
      </c>
      <c r="D59" s="5" t="s">
        <v>29</v>
      </c>
      <c r="E59" s="7">
        <v>1</v>
      </c>
      <c r="F59" s="27">
        <v>369</v>
      </c>
      <c r="G59" s="7">
        <f t="shared" si="5"/>
        <v>369</v>
      </c>
      <c r="H59" s="5"/>
    </row>
    <row r="60" ht="14.25" spans="1:8">
      <c r="A60" s="4"/>
      <c r="B60" s="5"/>
      <c r="C60" s="5"/>
      <c r="D60" s="5"/>
      <c r="E60" s="7"/>
      <c r="F60" s="11" t="s">
        <v>30</v>
      </c>
      <c r="G60" s="7">
        <f>SUM(G52:G59)</f>
        <v>103426.12</v>
      </c>
      <c r="H60" s="5"/>
    </row>
    <row r="61" ht="14.25" spans="1:8">
      <c r="A61" s="2" t="s">
        <v>39</v>
      </c>
      <c r="B61" s="2"/>
      <c r="C61" s="2"/>
      <c r="D61" s="2"/>
      <c r="E61" s="2"/>
      <c r="F61" s="2"/>
      <c r="G61" s="3"/>
      <c r="H61" s="2"/>
    </row>
    <row r="62" ht="28.5" spans="1:8">
      <c r="A62" s="4">
        <v>1</v>
      </c>
      <c r="B62" s="5" t="s">
        <v>10</v>
      </c>
      <c r="C62" s="6" t="s">
        <v>11</v>
      </c>
      <c r="D62" s="5" t="s">
        <v>12</v>
      </c>
      <c r="E62" s="7">
        <v>32.7</v>
      </c>
      <c r="F62" s="26">
        <v>123</v>
      </c>
      <c r="G62" s="7">
        <f>ROUND(E62*F62,2)</f>
        <v>4022.1</v>
      </c>
      <c r="H62" s="5"/>
    </row>
    <row r="63" ht="57" spans="1:8">
      <c r="A63" s="4">
        <v>2</v>
      </c>
      <c r="B63" s="5" t="s">
        <v>13</v>
      </c>
      <c r="C63" s="6" t="s">
        <v>14</v>
      </c>
      <c r="D63" s="5" t="s">
        <v>12</v>
      </c>
      <c r="E63" s="7">
        <f>E62</f>
        <v>32.7</v>
      </c>
      <c r="F63" s="26">
        <v>470</v>
      </c>
      <c r="G63" s="7">
        <f t="shared" ref="G63:G69" si="6">ROUND(E63*F63,2)</f>
        <v>15369</v>
      </c>
      <c r="H63" s="5"/>
    </row>
    <row r="64" ht="228" spans="1:8">
      <c r="A64" s="4">
        <v>3</v>
      </c>
      <c r="B64" s="5" t="s">
        <v>15</v>
      </c>
      <c r="C64" s="6" t="s">
        <v>16</v>
      </c>
      <c r="D64" s="5" t="s">
        <v>12</v>
      </c>
      <c r="E64" s="7">
        <f>23.2*3.2-2.1</f>
        <v>72.14</v>
      </c>
      <c r="F64" s="27">
        <v>620</v>
      </c>
      <c r="G64" s="7">
        <f t="shared" si="6"/>
        <v>44726.8</v>
      </c>
      <c r="H64" s="5"/>
    </row>
    <row r="65" ht="85.5" spans="1:8">
      <c r="A65" s="4">
        <v>4</v>
      </c>
      <c r="B65" s="5" t="s">
        <v>19</v>
      </c>
      <c r="C65" s="6" t="s">
        <v>20</v>
      </c>
      <c r="D65" s="5" t="s">
        <v>12</v>
      </c>
      <c r="E65" s="7">
        <f>E62</f>
        <v>32.7</v>
      </c>
      <c r="F65" s="27">
        <v>350</v>
      </c>
      <c r="G65" s="7">
        <f t="shared" si="6"/>
        <v>11445</v>
      </c>
      <c r="H65" s="5"/>
    </row>
    <row r="66" ht="114" spans="1:8">
      <c r="A66" s="4">
        <v>5</v>
      </c>
      <c r="B66" s="5" t="s">
        <v>21</v>
      </c>
      <c r="C66" s="6" t="s">
        <v>35</v>
      </c>
      <c r="D66" s="5" t="s">
        <v>12</v>
      </c>
      <c r="E66" s="7">
        <f>E65</f>
        <v>32.7</v>
      </c>
      <c r="F66" s="27">
        <v>442.8</v>
      </c>
      <c r="G66" s="7">
        <f t="shared" si="6"/>
        <v>14479.56</v>
      </c>
      <c r="H66" s="5"/>
    </row>
    <row r="67" ht="42.75" spans="1:8">
      <c r="A67" s="4">
        <v>6</v>
      </c>
      <c r="B67" s="5" t="s">
        <v>23</v>
      </c>
      <c r="C67" s="6" t="s">
        <v>24</v>
      </c>
      <c r="D67" s="5" t="s">
        <v>12</v>
      </c>
      <c r="E67" s="7">
        <v>20</v>
      </c>
      <c r="F67" s="27">
        <v>650</v>
      </c>
      <c r="G67" s="7">
        <f t="shared" si="6"/>
        <v>13000</v>
      </c>
      <c r="H67" s="5"/>
    </row>
    <row r="68" ht="28.5" spans="1:8">
      <c r="A68" s="4">
        <v>7</v>
      </c>
      <c r="B68" s="5" t="s">
        <v>25</v>
      </c>
      <c r="C68" s="6" t="s">
        <v>26</v>
      </c>
      <c r="D68" s="5" t="s">
        <v>12</v>
      </c>
      <c r="E68" s="7">
        <f>2.1</f>
        <v>2.1</v>
      </c>
      <c r="F68" s="27">
        <v>5535</v>
      </c>
      <c r="G68" s="7">
        <f t="shared" si="6"/>
        <v>11623.5</v>
      </c>
      <c r="H68" s="5"/>
    </row>
    <row r="69" ht="156.75" spans="1:8">
      <c r="A69" s="4">
        <v>8</v>
      </c>
      <c r="B69" s="5" t="s">
        <v>27</v>
      </c>
      <c r="C69" s="6" t="s">
        <v>28</v>
      </c>
      <c r="D69" s="5" t="s">
        <v>29</v>
      </c>
      <c r="E69" s="7">
        <v>1</v>
      </c>
      <c r="F69" s="27">
        <v>369</v>
      </c>
      <c r="G69" s="7">
        <f t="shared" si="6"/>
        <v>369</v>
      </c>
      <c r="H69" s="5"/>
    </row>
    <row r="70" ht="14.25" spans="1:8">
      <c r="A70" s="4"/>
      <c r="B70" s="5"/>
      <c r="C70" s="5"/>
      <c r="D70" s="5"/>
      <c r="E70" s="7"/>
      <c r="F70" s="11" t="s">
        <v>30</v>
      </c>
      <c r="G70" s="7">
        <f>SUM(G62:G69)</f>
        <v>115034.96</v>
      </c>
      <c r="H70" s="5"/>
    </row>
    <row r="71" ht="14.25" spans="1:8">
      <c r="A71" s="2" t="s">
        <v>40</v>
      </c>
      <c r="B71" s="2"/>
      <c r="C71" s="2"/>
      <c r="D71" s="2"/>
      <c r="E71" s="2"/>
      <c r="F71" s="2"/>
      <c r="G71" s="3"/>
      <c r="H71" s="2"/>
    </row>
    <row r="72" ht="28.5" spans="1:8">
      <c r="A72" s="4">
        <v>1</v>
      </c>
      <c r="B72" s="5" t="s">
        <v>10</v>
      </c>
      <c r="C72" s="6" t="s">
        <v>11</v>
      </c>
      <c r="D72" s="5" t="s">
        <v>12</v>
      </c>
      <c r="E72" s="7">
        <v>21.2</v>
      </c>
      <c r="F72" s="26">
        <v>123</v>
      </c>
      <c r="G72" s="7">
        <f t="shared" ref="G72:G77" si="7">ROUND(E72*F72,2)</f>
        <v>2607.6</v>
      </c>
      <c r="H72" s="5"/>
    </row>
    <row r="73" ht="57" spans="1:8">
      <c r="A73" s="4">
        <v>2</v>
      </c>
      <c r="B73" s="5" t="s">
        <v>13</v>
      </c>
      <c r="C73" s="6" t="s">
        <v>14</v>
      </c>
      <c r="D73" s="5" t="s">
        <v>12</v>
      </c>
      <c r="E73" s="7">
        <f>E72</f>
        <v>21.2</v>
      </c>
      <c r="F73" s="26">
        <v>470</v>
      </c>
      <c r="G73" s="7">
        <f t="shared" si="7"/>
        <v>9964</v>
      </c>
      <c r="H73" s="5"/>
    </row>
    <row r="74" ht="228" spans="1:8">
      <c r="A74" s="4">
        <v>3</v>
      </c>
      <c r="B74" s="5" t="s">
        <v>15</v>
      </c>
      <c r="C74" s="6" t="s">
        <v>16</v>
      </c>
      <c r="D74" s="5" t="s">
        <v>12</v>
      </c>
      <c r="E74" s="7">
        <f>19.3*3.2-2.1*3</f>
        <v>55.46</v>
      </c>
      <c r="F74" s="27">
        <v>620</v>
      </c>
      <c r="G74" s="7">
        <f t="shared" si="7"/>
        <v>34385.2</v>
      </c>
      <c r="H74" s="5"/>
    </row>
    <row r="75" ht="85.5" spans="1:8">
      <c r="A75" s="4">
        <v>4</v>
      </c>
      <c r="B75" s="5" t="s">
        <v>19</v>
      </c>
      <c r="C75" s="6" t="s">
        <v>20</v>
      </c>
      <c r="D75" s="5" t="s">
        <v>12</v>
      </c>
      <c r="E75" s="7">
        <f>E72</f>
        <v>21.2</v>
      </c>
      <c r="F75" s="27">
        <v>350</v>
      </c>
      <c r="G75" s="7">
        <f t="shared" si="7"/>
        <v>7420</v>
      </c>
      <c r="H75" s="5"/>
    </row>
    <row r="76" ht="114" spans="1:8">
      <c r="A76" s="4">
        <v>5</v>
      </c>
      <c r="B76" s="5" t="s">
        <v>32</v>
      </c>
      <c r="C76" s="6" t="s">
        <v>33</v>
      </c>
      <c r="D76" s="5" t="s">
        <v>12</v>
      </c>
      <c r="E76" s="7">
        <f>E75</f>
        <v>21.2</v>
      </c>
      <c r="F76" s="27">
        <v>442.8</v>
      </c>
      <c r="G76" s="7">
        <f t="shared" si="7"/>
        <v>9387.36</v>
      </c>
      <c r="H76" s="5"/>
    </row>
    <row r="77" ht="28.5" spans="1:8">
      <c r="A77" s="4">
        <v>6</v>
      </c>
      <c r="B77" s="5" t="s">
        <v>25</v>
      </c>
      <c r="C77" s="6" t="s">
        <v>26</v>
      </c>
      <c r="D77" s="5" t="s">
        <v>12</v>
      </c>
      <c r="E77" s="7">
        <f>2.1</f>
        <v>2.1</v>
      </c>
      <c r="F77" s="27">
        <v>5535</v>
      </c>
      <c r="G77" s="7">
        <f t="shared" si="7"/>
        <v>11623.5</v>
      </c>
      <c r="H77" s="5"/>
    </row>
    <row r="78" ht="14.25" spans="1:8">
      <c r="A78" s="4"/>
      <c r="B78" s="5"/>
      <c r="C78" s="5"/>
      <c r="D78" s="5"/>
      <c r="E78" s="7"/>
      <c r="F78" s="11" t="s">
        <v>30</v>
      </c>
      <c r="G78" s="7">
        <f>SUM(G72:G77)</f>
        <v>75387.66</v>
      </c>
      <c r="H78" s="5"/>
    </row>
    <row r="79" ht="14.25" spans="1:8">
      <c r="A79" s="2" t="s">
        <v>41</v>
      </c>
      <c r="B79" s="2"/>
      <c r="C79" s="2"/>
      <c r="D79" s="2"/>
      <c r="E79" s="2"/>
      <c r="F79" s="2"/>
      <c r="G79" s="3"/>
      <c r="H79" s="2"/>
    </row>
    <row r="80" ht="28.5" spans="1:8">
      <c r="A80" s="4">
        <v>1</v>
      </c>
      <c r="B80" s="5" t="s">
        <v>10</v>
      </c>
      <c r="C80" s="6" t="s">
        <v>11</v>
      </c>
      <c r="D80" s="5" t="s">
        <v>12</v>
      </c>
      <c r="E80" s="7">
        <v>29.6</v>
      </c>
      <c r="F80" s="26">
        <v>123</v>
      </c>
      <c r="G80" s="7">
        <f>ROUND(E80*F80,2)</f>
        <v>3640.8</v>
      </c>
      <c r="H80" s="5"/>
    </row>
    <row r="81" ht="57" spans="1:8">
      <c r="A81" s="4">
        <v>2</v>
      </c>
      <c r="B81" s="5" t="s">
        <v>13</v>
      </c>
      <c r="C81" s="6" t="s">
        <v>14</v>
      </c>
      <c r="D81" s="5" t="s">
        <v>12</v>
      </c>
      <c r="E81" s="7">
        <v>29.6</v>
      </c>
      <c r="F81" s="26">
        <v>470</v>
      </c>
      <c r="G81" s="7">
        <f t="shared" ref="G81:G87" si="8">ROUND(E81*F81,2)</f>
        <v>13912</v>
      </c>
      <c r="H81" s="5"/>
    </row>
    <row r="82" ht="228" spans="1:8">
      <c r="A82" s="4">
        <v>3</v>
      </c>
      <c r="B82" s="5" t="s">
        <v>15</v>
      </c>
      <c r="C82" s="6" t="s">
        <v>16</v>
      </c>
      <c r="D82" s="5" t="s">
        <v>12</v>
      </c>
      <c r="E82" s="7">
        <f>22*3.2-2.1</f>
        <v>68.3</v>
      </c>
      <c r="F82" s="27">
        <v>620</v>
      </c>
      <c r="G82" s="7">
        <f t="shared" si="8"/>
        <v>42346</v>
      </c>
      <c r="H82" s="5"/>
    </row>
    <row r="83" ht="85.5" spans="1:8">
      <c r="A83" s="4">
        <v>5</v>
      </c>
      <c r="B83" s="5" t="s">
        <v>19</v>
      </c>
      <c r="C83" s="6" t="s">
        <v>20</v>
      </c>
      <c r="D83" s="5" t="s">
        <v>12</v>
      </c>
      <c r="E83" s="7">
        <v>29.5</v>
      </c>
      <c r="F83" s="27">
        <v>350</v>
      </c>
      <c r="G83" s="7">
        <f t="shared" si="8"/>
        <v>10325</v>
      </c>
      <c r="H83" s="5"/>
    </row>
    <row r="84" ht="114" spans="1:8">
      <c r="A84" s="4">
        <v>6</v>
      </c>
      <c r="B84" s="5" t="s">
        <v>21</v>
      </c>
      <c r="C84" s="6" t="s">
        <v>35</v>
      </c>
      <c r="D84" s="5" t="s">
        <v>12</v>
      </c>
      <c r="E84" s="7">
        <f>E83</f>
        <v>29.5</v>
      </c>
      <c r="F84" s="27">
        <v>442.8</v>
      </c>
      <c r="G84" s="7">
        <f t="shared" si="8"/>
        <v>13062.6</v>
      </c>
      <c r="H84" s="5"/>
    </row>
    <row r="85" ht="42.75" spans="1:8">
      <c r="A85" s="4">
        <v>7</v>
      </c>
      <c r="B85" s="5" t="s">
        <v>23</v>
      </c>
      <c r="C85" s="6" t="s">
        <v>24</v>
      </c>
      <c r="D85" s="5" t="s">
        <v>12</v>
      </c>
      <c r="E85" s="7">
        <v>20</v>
      </c>
      <c r="F85" s="27">
        <v>650</v>
      </c>
      <c r="G85" s="7">
        <f t="shared" si="8"/>
        <v>13000</v>
      </c>
      <c r="H85" s="5"/>
    </row>
    <row r="86" ht="28.5" spans="1:8">
      <c r="A86" s="4">
        <v>8</v>
      </c>
      <c r="B86" s="5" t="s">
        <v>25</v>
      </c>
      <c r="C86" s="6" t="s">
        <v>26</v>
      </c>
      <c r="D86" s="5" t="s">
        <v>12</v>
      </c>
      <c r="E86" s="7">
        <f>2.1</f>
        <v>2.1</v>
      </c>
      <c r="F86" s="27">
        <v>5535</v>
      </c>
      <c r="G86" s="7">
        <f t="shared" si="8"/>
        <v>11623.5</v>
      </c>
      <c r="H86" s="5"/>
    </row>
    <row r="87" ht="156.75" spans="1:8">
      <c r="A87" s="4">
        <v>9</v>
      </c>
      <c r="B87" s="5" t="s">
        <v>27</v>
      </c>
      <c r="C87" s="6" t="s">
        <v>28</v>
      </c>
      <c r="D87" s="5" t="s">
        <v>29</v>
      </c>
      <c r="E87" s="7">
        <v>1</v>
      </c>
      <c r="F87" s="27">
        <v>369</v>
      </c>
      <c r="G87" s="7">
        <f t="shared" si="8"/>
        <v>369</v>
      </c>
      <c r="H87" s="5"/>
    </row>
    <row r="88" ht="14.25" spans="1:8">
      <c r="A88" s="4"/>
      <c r="B88" s="5"/>
      <c r="C88" s="5"/>
      <c r="D88" s="5"/>
      <c r="E88" s="7"/>
      <c r="F88" s="11" t="s">
        <v>30</v>
      </c>
      <c r="G88" s="7">
        <f>SUM(G80:G87)</f>
        <v>108278.9</v>
      </c>
      <c r="H88" s="5"/>
    </row>
    <row r="89" ht="14.25" spans="1:8">
      <c r="A89" s="28" t="s">
        <v>42</v>
      </c>
      <c r="B89" s="28"/>
      <c r="C89" s="28"/>
      <c r="D89" s="28"/>
      <c r="E89" s="28"/>
      <c r="F89" s="28"/>
      <c r="G89" s="28"/>
      <c r="H89" s="28"/>
    </row>
    <row r="90" ht="28.5" spans="1:8">
      <c r="A90" s="4">
        <v>1</v>
      </c>
      <c r="B90" s="5" t="s">
        <v>43</v>
      </c>
      <c r="C90" s="6" t="s">
        <v>44</v>
      </c>
      <c r="D90" s="5" t="s">
        <v>29</v>
      </c>
      <c r="E90" s="7">
        <v>15</v>
      </c>
      <c r="F90" s="26">
        <v>5000</v>
      </c>
      <c r="G90" s="7">
        <f>ROUND(E90*F90,2)</f>
        <v>75000</v>
      </c>
      <c r="H90" s="5"/>
    </row>
    <row r="91" ht="28.5" spans="1:8">
      <c r="A91" s="4">
        <v>2</v>
      </c>
      <c r="B91" s="5" t="s">
        <v>45</v>
      </c>
      <c r="C91" s="6" t="s">
        <v>46</v>
      </c>
      <c r="D91" s="5" t="s">
        <v>47</v>
      </c>
      <c r="E91" s="30">
        <v>350</v>
      </c>
      <c r="F91" s="31">
        <v>123</v>
      </c>
      <c r="G91" s="30">
        <f>ROUND(E91*F91,2)</f>
        <v>43050</v>
      </c>
      <c r="H91" s="5"/>
    </row>
    <row r="92" ht="14.25" spans="1:8">
      <c r="A92" s="4">
        <v>3</v>
      </c>
      <c r="B92" s="5" t="s">
        <v>48</v>
      </c>
      <c r="C92" s="6" t="s">
        <v>49</v>
      </c>
      <c r="D92" s="5" t="s">
        <v>50</v>
      </c>
      <c r="E92" s="30">
        <v>1</v>
      </c>
      <c r="F92" s="31">
        <v>55302.1</v>
      </c>
      <c r="G92" s="30">
        <f>ROUND(E92*F92,2)</f>
        <v>55302.1</v>
      </c>
      <c r="H92" s="5"/>
    </row>
    <row r="93" ht="16.5" spans="1:8">
      <c r="A93" s="4">
        <v>4</v>
      </c>
      <c r="B93" s="32" t="s">
        <v>51</v>
      </c>
      <c r="C93" s="33" t="s">
        <v>52</v>
      </c>
      <c r="D93" s="5" t="s">
        <v>12</v>
      </c>
      <c r="E93" s="30">
        <v>105</v>
      </c>
      <c r="F93" s="31">
        <v>392</v>
      </c>
      <c r="G93" s="30">
        <f>ROUND(E93*F93,2)</f>
        <v>41160</v>
      </c>
      <c r="H93" s="5"/>
    </row>
    <row r="94" ht="14.25" spans="1:8">
      <c r="A94" s="4">
        <v>5</v>
      </c>
      <c r="B94" s="5" t="s">
        <v>53</v>
      </c>
      <c r="C94" s="6" t="s">
        <v>54</v>
      </c>
      <c r="D94" s="5" t="s">
        <v>50</v>
      </c>
      <c r="E94" s="7">
        <v>1</v>
      </c>
      <c r="F94" s="27">
        <v>35000</v>
      </c>
      <c r="G94" s="7">
        <f>ROUND(E94*F94,2)</f>
        <v>35000</v>
      </c>
      <c r="H94" s="5"/>
    </row>
    <row r="95" ht="14.25" spans="1:8">
      <c r="A95" s="4"/>
      <c r="B95" s="5"/>
      <c r="C95" s="5"/>
      <c r="D95" s="5"/>
      <c r="E95" s="7"/>
      <c r="F95" s="11" t="s">
        <v>30</v>
      </c>
      <c r="G95" s="7">
        <f>SUM(G90:G94)</f>
        <v>249512.1</v>
      </c>
      <c r="H95" s="5"/>
    </row>
    <row r="96" spans="7:7">
      <c r="G96" s="34">
        <f>G95+G88+G78+G70+G60+G50+G42+G32+G21+G13</f>
        <v>1146600</v>
      </c>
    </row>
  </sheetData>
  <mergeCells count="11">
    <mergeCell ref="A1:H1"/>
    <mergeCell ref="A3:H3"/>
    <mergeCell ref="A14:H14"/>
    <mergeCell ref="A22:H22"/>
    <mergeCell ref="A33:H33"/>
    <mergeCell ref="A43:H43"/>
    <mergeCell ref="A51:H51"/>
    <mergeCell ref="A61:H61"/>
    <mergeCell ref="A71:H71"/>
    <mergeCell ref="A79:H79"/>
    <mergeCell ref="A89:H8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6"/>
  <sheetViews>
    <sheetView topLeftCell="A40" workbookViewId="0">
      <selection activeCell="L54" sqref="L54"/>
    </sheetView>
  </sheetViews>
  <sheetFormatPr defaultColWidth="9" defaultRowHeight="13.5" outlineLevelCol="7"/>
  <cols>
    <col min="1" max="1" width="4.875" customWidth="1"/>
    <col min="2" max="2" width="16.125" customWidth="1"/>
    <col min="3" max="3" width="28.75" customWidth="1"/>
    <col min="7" max="7" width="25.25" customWidth="1"/>
  </cols>
  <sheetData>
    <row r="2" ht="14.25" spans="1:8">
      <c r="A2" s="1" t="s">
        <v>1</v>
      </c>
      <c r="B2" s="1" t="s">
        <v>55</v>
      </c>
      <c r="C2" s="1" t="s">
        <v>56</v>
      </c>
      <c r="D2" s="1" t="s">
        <v>4</v>
      </c>
      <c r="E2" s="1" t="s">
        <v>5</v>
      </c>
      <c r="F2" s="1" t="s">
        <v>57</v>
      </c>
      <c r="G2" s="1" t="s">
        <v>58</v>
      </c>
      <c r="H2" s="1"/>
    </row>
    <row r="3" ht="14.25" spans="1:8">
      <c r="A3" s="2" t="s">
        <v>59</v>
      </c>
      <c r="B3" s="2"/>
      <c r="C3" s="2"/>
      <c r="D3" s="2"/>
      <c r="E3" s="2"/>
      <c r="F3" s="2"/>
      <c r="G3" s="3"/>
      <c r="H3" s="2"/>
    </row>
    <row r="4" ht="28.5" spans="1:8">
      <c r="A4" s="4">
        <v>1</v>
      </c>
      <c r="B4" s="5" t="s">
        <v>10</v>
      </c>
      <c r="C4" s="6" t="s">
        <v>11</v>
      </c>
      <c r="D4" s="25" t="s">
        <v>60</v>
      </c>
      <c r="E4" s="7">
        <v>32.5</v>
      </c>
      <c r="F4" s="8">
        <v>123</v>
      </c>
      <c r="G4" s="7">
        <f>ROUND(E4*F4,2)</f>
        <v>3997.5</v>
      </c>
      <c r="H4" s="5"/>
    </row>
    <row r="5" ht="57" spans="1:8">
      <c r="A5" s="4">
        <v>2</v>
      </c>
      <c r="B5" s="5" t="s">
        <v>13</v>
      </c>
      <c r="C5" s="6" t="s">
        <v>14</v>
      </c>
      <c r="D5" s="5" t="s">
        <v>12</v>
      </c>
      <c r="E5" s="7">
        <f>E4</f>
        <v>32.5</v>
      </c>
      <c r="F5" s="8">
        <v>470</v>
      </c>
      <c r="G5" s="7">
        <f t="shared" ref="G5:G10" si="0">ROUND(E5*F5,2)</f>
        <v>15275</v>
      </c>
      <c r="H5" s="5"/>
    </row>
    <row r="6" ht="242.25" spans="1:8">
      <c r="A6" s="4">
        <v>3</v>
      </c>
      <c r="B6" s="5" t="s">
        <v>15</v>
      </c>
      <c r="C6" s="6" t="s">
        <v>16</v>
      </c>
      <c r="D6" s="5" t="s">
        <v>12</v>
      </c>
      <c r="E6" s="7">
        <f>22.5*3.2-2.1</f>
        <v>69.9</v>
      </c>
      <c r="F6" s="11">
        <v>600</v>
      </c>
      <c r="G6" s="7">
        <f t="shared" si="0"/>
        <v>41940</v>
      </c>
      <c r="H6" s="5"/>
    </row>
    <row r="7" ht="85.5" spans="1:8">
      <c r="A7" s="4">
        <v>4</v>
      </c>
      <c r="B7" s="5" t="s">
        <v>19</v>
      </c>
      <c r="C7" s="6" t="s">
        <v>20</v>
      </c>
      <c r="D7" s="5" t="s">
        <v>12</v>
      </c>
      <c r="E7" s="7">
        <f>E4</f>
        <v>32.5</v>
      </c>
      <c r="F7" s="11">
        <v>350</v>
      </c>
      <c r="G7" s="7">
        <f t="shared" si="0"/>
        <v>11375</v>
      </c>
      <c r="H7" s="5"/>
    </row>
    <row r="8" ht="128.25" spans="1:8">
      <c r="A8" s="4">
        <v>5</v>
      </c>
      <c r="B8" s="5" t="s">
        <v>32</v>
      </c>
      <c r="C8" s="6" t="s">
        <v>33</v>
      </c>
      <c r="D8" s="5" t="s">
        <v>12</v>
      </c>
      <c r="E8" s="7">
        <f>E7</f>
        <v>32.5</v>
      </c>
      <c r="F8" s="11">
        <v>428</v>
      </c>
      <c r="G8" s="7">
        <f t="shared" si="0"/>
        <v>13910</v>
      </c>
      <c r="H8" s="5"/>
    </row>
    <row r="9" ht="28.5" spans="1:8">
      <c r="A9" s="4">
        <v>6</v>
      </c>
      <c r="B9" s="5" t="s">
        <v>25</v>
      </c>
      <c r="C9" s="6" t="s">
        <v>26</v>
      </c>
      <c r="D9" s="5" t="s">
        <v>12</v>
      </c>
      <c r="E9" s="7">
        <v>2.1</v>
      </c>
      <c r="F9" s="11">
        <v>5535</v>
      </c>
      <c r="G9" s="7">
        <f t="shared" si="0"/>
        <v>11623.5</v>
      </c>
      <c r="H9" s="5"/>
    </row>
    <row r="10" ht="171" spans="1:8">
      <c r="A10" s="4">
        <v>7</v>
      </c>
      <c r="B10" s="5" t="s">
        <v>27</v>
      </c>
      <c r="C10" s="6" t="s">
        <v>28</v>
      </c>
      <c r="D10" s="5" t="s">
        <v>29</v>
      </c>
      <c r="E10" s="7">
        <v>1</v>
      </c>
      <c r="F10" s="11">
        <v>369</v>
      </c>
      <c r="G10" s="7">
        <f t="shared" si="0"/>
        <v>369</v>
      </c>
      <c r="H10" s="5"/>
    </row>
    <row r="11" ht="14.25" spans="1:8">
      <c r="A11" s="4"/>
      <c r="B11" s="5"/>
      <c r="C11" s="5"/>
      <c r="D11" s="5"/>
      <c r="E11" s="7"/>
      <c r="F11" s="11" t="s">
        <v>30</v>
      </c>
      <c r="G11" s="7">
        <f>SUM(G4:G10)</f>
        <v>98490</v>
      </c>
      <c r="H11" s="5"/>
    </row>
    <row r="12" ht="14.25" spans="1:8">
      <c r="A12" s="2" t="s">
        <v>61</v>
      </c>
      <c r="B12" s="2"/>
      <c r="C12" s="2"/>
      <c r="D12" s="2"/>
      <c r="E12" s="2"/>
      <c r="F12" s="2"/>
      <c r="G12" s="3"/>
      <c r="H12" s="2"/>
    </row>
    <row r="13" ht="28.5" spans="1:8">
      <c r="A13" s="4">
        <v>1</v>
      </c>
      <c r="B13" s="5" t="s">
        <v>10</v>
      </c>
      <c r="C13" s="6" t="s">
        <v>11</v>
      </c>
      <c r="D13" s="5" t="s">
        <v>12</v>
      </c>
      <c r="E13" s="7">
        <v>29.7</v>
      </c>
      <c r="F13" s="8">
        <v>123</v>
      </c>
      <c r="G13" s="7">
        <f>ROUND(E13*F13,2)</f>
        <v>3653.1</v>
      </c>
      <c r="H13" s="5"/>
    </row>
    <row r="14" ht="57" spans="1:8">
      <c r="A14" s="4">
        <v>2</v>
      </c>
      <c r="B14" s="5" t="s">
        <v>13</v>
      </c>
      <c r="C14" s="6" t="s">
        <v>14</v>
      </c>
      <c r="D14" s="5" t="s">
        <v>12</v>
      </c>
      <c r="E14" s="7">
        <f>E13</f>
        <v>29.7</v>
      </c>
      <c r="F14" s="26">
        <v>470</v>
      </c>
      <c r="G14" s="7">
        <f t="shared" ref="G14:G19" si="1">ROUND(E14*F14,2)</f>
        <v>13959</v>
      </c>
      <c r="H14" s="5"/>
    </row>
    <row r="15" ht="242.25" spans="1:8">
      <c r="A15" s="4">
        <v>3</v>
      </c>
      <c r="B15" s="5" t="s">
        <v>15</v>
      </c>
      <c r="C15" s="6" t="s">
        <v>16</v>
      </c>
      <c r="D15" s="5" t="s">
        <v>12</v>
      </c>
      <c r="E15" s="7">
        <f>21.5*3.2-2.1</f>
        <v>66.7</v>
      </c>
      <c r="F15" s="27">
        <v>600</v>
      </c>
      <c r="G15" s="7">
        <f t="shared" si="1"/>
        <v>40020</v>
      </c>
      <c r="H15" s="5"/>
    </row>
    <row r="16" ht="85.5" spans="1:8">
      <c r="A16" s="4">
        <v>4</v>
      </c>
      <c r="B16" s="5" t="s">
        <v>19</v>
      </c>
      <c r="C16" s="6" t="s">
        <v>20</v>
      </c>
      <c r="D16" s="5" t="s">
        <v>12</v>
      </c>
      <c r="E16" s="7">
        <f>E13</f>
        <v>29.7</v>
      </c>
      <c r="F16" s="27">
        <v>350</v>
      </c>
      <c r="G16" s="7">
        <f t="shared" si="1"/>
        <v>10395</v>
      </c>
      <c r="H16" s="5"/>
    </row>
    <row r="17" ht="128.25" spans="1:8">
      <c r="A17" s="4">
        <v>5</v>
      </c>
      <c r="B17" s="5" t="s">
        <v>32</v>
      </c>
      <c r="C17" s="6" t="s">
        <v>33</v>
      </c>
      <c r="D17" s="5" t="s">
        <v>12</v>
      </c>
      <c r="E17" s="7">
        <f>E16</f>
        <v>29.7</v>
      </c>
      <c r="F17" s="27">
        <v>428</v>
      </c>
      <c r="G17" s="7">
        <f t="shared" si="1"/>
        <v>12711.6</v>
      </c>
      <c r="H17" s="5"/>
    </row>
    <row r="18" ht="28.5" spans="1:8">
      <c r="A18" s="4">
        <v>6</v>
      </c>
      <c r="B18" s="5" t="s">
        <v>25</v>
      </c>
      <c r="C18" s="6" t="s">
        <v>26</v>
      </c>
      <c r="D18" s="5" t="s">
        <v>12</v>
      </c>
      <c r="E18" s="7">
        <v>2.1</v>
      </c>
      <c r="F18" s="27">
        <v>5535</v>
      </c>
      <c r="G18" s="7">
        <f t="shared" si="1"/>
        <v>11623.5</v>
      </c>
      <c r="H18" s="5"/>
    </row>
    <row r="19" ht="171" spans="1:8">
      <c r="A19" s="4">
        <v>7</v>
      </c>
      <c r="B19" s="5" t="s">
        <v>27</v>
      </c>
      <c r="C19" s="6" t="s">
        <v>28</v>
      </c>
      <c r="D19" s="5" t="s">
        <v>29</v>
      </c>
      <c r="E19" s="7">
        <v>1</v>
      </c>
      <c r="F19" s="27">
        <v>369</v>
      </c>
      <c r="G19" s="7">
        <f t="shared" si="1"/>
        <v>369</v>
      </c>
      <c r="H19" s="5"/>
    </row>
    <row r="20" ht="14.25" spans="1:8">
      <c r="A20" s="4"/>
      <c r="B20" s="5"/>
      <c r="C20" s="5"/>
      <c r="D20" s="5"/>
      <c r="E20" s="7"/>
      <c r="F20" s="11" t="s">
        <v>30</v>
      </c>
      <c r="G20" s="7">
        <f>SUM(G13:G19)</f>
        <v>92731.2</v>
      </c>
      <c r="H20" s="5"/>
    </row>
    <row r="21" ht="14.25" spans="1:8">
      <c r="A21" s="2" t="s">
        <v>62</v>
      </c>
      <c r="B21" s="2"/>
      <c r="C21" s="2"/>
      <c r="D21" s="2"/>
      <c r="E21" s="2"/>
      <c r="F21" s="2"/>
      <c r="G21" s="3"/>
      <c r="H21" s="2"/>
    </row>
    <row r="22" ht="28.5" spans="1:8">
      <c r="A22" s="4">
        <v>1</v>
      </c>
      <c r="B22" s="5" t="s">
        <v>10</v>
      </c>
      <c r="C22" s="6" t="s">
        <v>11</v>
      </c>
      <c r="D22" s="5" t="s">
        <v>12</v>
      </c>
      <c r="E22" s="7">
        <v>2.92</v>
      </c>
      <c r="F22" s="26">
        <v>123</v>
      </c>
      <c r="G22" s="7">
        <f t="shared" ref="G22:G27" si="2">ROUND(E22*F22,2)</f>
        <v>359.16</v>
      </c>
      <c r="H22" s="5"/>
    </row>
    <row r="23" ht="57" spans="1:8">
      <c r="A23" s="4">
        <v>2</v>
      </c>
      <c r="B23" s="5" t="s">
        <v>13</v>
      </c>
      <c r="C23" s="6" t="s">
        <v>14</v>
      </c>
      <c r="D23" s="5" t="s">
        <v>12</v>
      </c>
      <c r="E23" s="7">
        <f>E22</f>
        <v>2.92</v>
      </c>
      <c r="F23" s="26">
        <v>470</v>
      </c>
      <c r="G23" s="7">
        <f t="shared" si="2"/>
        <v>1372.4</v>
      </c>
      <c r="H23" s="5"/>
    </row>
    <row r="24" ht="242.25" spans="1:8">
      <c r="A24" s="4">
        <v>3</v>
      </c>
      <c r="B24" s="5" t="s">
        <v>15</v>
      </c>
      <c r="C24" s="6" t="s">
        <v>16</v>
      </c>
      <c r="D24" s="5" t="s">
        <v>12</v>
      </c>
      <c r="E24" s="7">
        <f>8*3-2.1*2-1.5*2.1</f>
        <v>16.65</v>
      </c>
      <c r="F24" s="27">
        <v>600</v>
      </c>
      <c r="G24" s="7">
        <f t="shared" si="2"/>
        <v>9990</v>
      </c>
      <c r="H24" s="5"/>
    </row>
    <row r="25" ht="85.5" spans="1:8">
      <c r="A25" s="4">
        <v>4</v>
      </c>
      <c r="B25" s="5" t="s">
        <v>19</v>
      </c>
      <c r="C25" s="6" t="s">
        <v>20</v>
      </c>
      <c r="D25" s="5" t="s">
        <v>12</v>
      </c>
      <c r="E25" s="7">
        <f>E22</f>
        <v>2.92</v>
      </c>
      <c r="F25" s="27">
        <v>344</v>
      </c>
      <c r="G25" s="7">
        <f t="shared" si="2"/>
        <v>1004.48</v>
      </c>
      <c r="H25" s="5"/>
    </row>
    <row r="26" ht="128.25" spans="1:8">
      <c r="A26" s="4">
        <v>5</v>
      </c>
      <c r="B26" s="5" t="s">
        <v>32</v>
      </c>
      <c r="C26" s="6" t="s">
        <v>33</v>
      </c>
      <c r="D26" s="5" t="s">
        <v>12</v>
      </c>
      <c r="E26" s="7">
        <f>E25</f>
        <v>2.92</v>
      </c>
      <c r="F26" s="27">
        <v>360</v>
      </c>
      <c r="G26" s="7">
        <f t="shared" si="2"/>
        <v>1051.2</v>
      </c>
      <c r="H26" s="5"/>
    </row>
    <row r="27" ht="28.5" spans="1:8">
      <c r="A27" s="4">
        <v>6</v>
      </c>
      <c r="B27" s="5" t="s">
        <v>25</v>
      </c>
      <c r="C27" s="6" t="s">
        <v>26</v>
      </c>
      <c r="D27" s="5" t="s">
        <v>12</v>
      </c>
      <c r="E27" s="7">
        <v>4.2</v>
      </c>
      <c r="F27" s="27">
        <v>5535</v>
      </c>
      <c r="G27" s="7">
        <f t="shared" si="2"/>
        <v>23247</v>
      </c>
      <c r="H27" s="5"/>
    </row>
    <row r="28" ht="14.25" spans="1:8">
      <c r="A28" s="4"/>
      <c r="B28" s="5"/>
      <c r="C28" s="5"/>
      <c r="D28" s="5"/>
      <c r="E28" s="7"/>
      <c r="F28" s="11" t="s">
        <v>30</v>
      </c>
      <c r="G28" s="7">
        <f>SUM(G22:G27)</f>
        <v>37024.24</v>
      </c>
      <c r="H28" s="5"/>
    </row>
    <row r="29" ht="14.25" spans="1:8">
      <c r="A29" s="2" t="s">
        <v>63</v>
      </c>
      <c r="B29" s="2"/>
      <c r="C29" s="2"/>
      <c r="D29" s="2"/>
      <c r="E29" s="2"/>
      <c r="F29" s="2"/>
      <c r="G29" s="3"/>
      <c r="H29" s="2"/>
    </row>
    <row r="30" ht="28.5" spans="1:8">
      <c r="A30" s="4">
        <v>1</v>
      </c>
      <c r="B30" s="5" t="s">
        <v>10</v>
      </c>
      <c r="C30" s="6" t="s">
        <v>11</v>
      </c>
      <c r="D30" s="5" t="s">
        <v>12</v>
      </c>
      <c r="E30" s="7">
        <v>29.7</v>
      </c>
      <c r="F30" s="8">
        <v>123</v>
      </c>
      <c r="G30" s="7">
        <f>ROUND(E30*F30,2)</f>
        <v>3653.1</v>
      </c>
      <c r="H30" s="5"/>
    </row>
    <row r="31" ht="57" spans="1:8">
      <c r="A31" s="4">
        <v>2</v>
      </c>
      <c r="B31" s="5" t="s">
        <v>13</v>
      </c>
      <c r="C31" s="6" t="s">
        <v>14</v>
      </c>
      <c r="D31" s="5" t="s">
        <v>12</v>
      </c>
      <c r="E31" s="7">
        <f>E30</f>
        <v>29.7</v>
      </c>
      <c r="F31" s="8">
        <v>470</v>
      </c>
      <c r="G31" s="7">
        <f t="shared" ref="G31:G36" si="3">ROUND(E31*F31,2)</f>
        <v>13959</v>
      </c>
      <c r="H31" s="5"/>
    </row>
    <row r="32" ht="242.25" spans="1:8">
      <c r="A32" s="4">
        <v>3</v>
      </c>
      <c r="B32" s="5" t="s">
        <v>15</v>
      </c>
      <c r="C32" s="6" t="s">
        <v>16</v>
      </c>
      <c r="D32" s="5" t="s">
        <v>12</v>
      </c>
      <c r="E32" s="7">
        <f>21.5*3.2-2.1</f>
        <v>66.7</v>
      </c>
      <c r="F32" s="11">
        <v>600</v>
      </c>
      <c r="G32" s="7">
        <f t="shared" si="3"/>
        <v>40020</v>
      </c>
      <c r="H32" s="5"/>
    </row>
    <row r="33" ht="85.5" spans="1:8">
      <c r="A33" s="4">
        <v>4</v>
      </c>
      <c r="B33" s="5" t="s">
        <v>19</v>
      </c>
      <c r="C33" s="6" t="s">
        <v>20</v>
      </c>
      <c r="D33" s="5" t="s">
        <v>12</v>
      </c>
      <c r="E33" s="7">
        <f>E30</f>
        <v>29.7</v>
      </c>
      <c r="F33" s="11">
        <v>350</v>
      </c>
      <c r="G33" s="7">
        <f t="shared" si="3"/>
        <v>10395</v>
      </c>
      <c r="H33" s="5"/>
    </row>
    <row r="34" ht="128.25" spans="1:8">
      <c r="A34" s="4">
        <v>5</v>
      </c>
      <c r="B34" s="5" t="s">
        <v>32</v>
      </c>
      <c r="C34" s="6" t="s">
        <v>33</v>
      </c>
      <c r="D34" s="5" t="s">
        <v>12</v>
      </c>
      <c r="E34" s="7">
        <f>E33</f>
        <v>29.7</v>
      </c>
      <c r="F34" s="11">
        <v>428</v>
      </c>
      <c r="G34" s="7">
        <f t="shared" si="3"/>
        <v>12711.6</v>
      </c>
      <c r="H34" s="5"/>
    </row>
    <row r="35" ht="28.5" spans="1:8">
      <c r="A35" s="4">
        <v>6</v>
      </c>
      <c r="B35" s="5" t="s">
        <v>25</v>
      </c>
      <c r="C35" s="6" t="s">
        <v>26</v>
      </c>
      <c r="D35" s="5" t="s">
        <v>12</v>
      </c>
      <c r="E35" s="7">
        <v>2.1</v>
      </c>
      <c r="F35" s="11">
        <v>5535</v>
      </c>
      <c r="G35" s="7">
        <f t="shared" si="3"/>
        <v>11623.5</v>
      </c>
      <c r="H35" s="5"/>
    </row>
    <row r="36" ht="171" spans="1:8">
      <c r="A36" s="4">
        <v>7</v>
      </c>
      <c r="B36" s="5" t="s">
        <v>27</v>
      </c>
      <c r="C36" s="6" t="s">
        <v>28</v>
      </c>
      <c r="D36" s="5" t="s">
        <v>29</v>
      </c>
      <c r="E36" s="7">
        <v>1</v>
      </c>
      <c r="F36" s="11">
        <v>369</v>
      </c>
      <c r="G36" s="7">
        <f t="shared" si="3"/>
        <v>369</v>
      </c>
      <c r="H36" s="5"/>
    </row>
    <row r="37" ht="14.25" spans="1:8">
      <c r="A37" s="12" t="s">
        <v>30</v>
      </c>
      <c r="B37" s="13"/>
      <c r="C37" s="14"/>
      <c r="D37" s="13"/>
      <c r="E37" s="13"/>
      <c r="F37" s="15"/>
      <c r="G37" s="7">
        <f>SUM(G30:G36)</f>
        <v>92731.2</v>
      </c>
      <c r="H37" s="5"/>
    </row>
    <row r="38" ht="14.25" spans="1:8">
      <c r="A38" s="2" t="s">
        <v>64</v>
      </c>
      <c r="B38" s="2"/>
      <c r="C38" s="2"/>
      <c r="D38" s="2"/>
      <c r="E38" s="2"/>
      <c r="F38" s="2"/>
      <c r="G38" s="3"/>
      <c r="H38" s="2"/>
    </row>
    <row r="39" ht="28.5" spans="1:8">
      <c r="A39" s="4">
        <v>1</v>
      </c>
      <c r="B39" s="5" t="s">
        <v>10</v>
      </c>
      <c r="C39" s="6" t="s">
        <v>11</v>
      </c>
      <c r="D39" s="5" t="s">
        <v>12</v>
      </c>
      <c r="E39" s="7">
        <v>28.8</v>
      </c>
      <c r="F39" s="8">
        <v>123</v>
      </c>
      <c r="G39" s="7">
        <f>ROUND(E39*F39,2)</f>
        <v>3542.4</v>
      </c>
      <c r="H39" s="5"/>
    </row>
    <row r="40" ht="57" spans="1:8">
      <c r="A40" s="4">
        <v>2</v>
      </c>
      <c r="B40" s="5" t="s">
        <v>13</v>
      </c>
      <c r="C40" s="6" t="s">
        <v>14</v>
      </c>
      <c r="D40" s="5" t="s">
        <v>12</v>
      </c>
      <c r="E40" s="7">
        <f>E39</f>
        <v>28.8</v>
      </c>
      <c r="F40" s="8">
        <v>470</v>
      </c>
      <c r="G40" s="7">
        <f t="shared" ref="G40:G45" si="4">ROUND(E40*F40,2)</f>
        <v>13536</v>
      </c>
      <c r="H40" s="5"/>
    </row>
    <row r="41" ht="242.25" spans="1:8">
      <c r="A41" s="4">
        <v>3</v>
      </c>
      <c r="B41" s="5" t="s">
        <v>15</v>
      </c>
      <c r="C41" s="6" t="s">
        <v>16</v>
      </c>
      <c r="D41" s="5" t="s">
        <v>12</v>
      </c>
      <c r="E41" s="7">
        <f>23.5*3.2-2.1</f>
        <v>73.1</v>
      </c>
      <c r="F41" s="11">
        <v>600</v>
      </c>
      <c r="G41" s="7">
        <f t="shared" si="4"/>
        <v>43860</v>
      </c>
      <c r="H41" s="5"/>
    </row>
    <row r="42" ht="85.5" spans="1:8">
      <c r="A42" s="4">
        <v>4</v>
      </c>
      <c r="B42" s="5" t="s">
        <v>19</v>
      </c>
      <c r="C42" s="6" t="s">
        <v>20</v>
      </c>
      <c r="D42" s="5" t="s">
        <v>12</v>
      </c>
      <c r="E42" s="7">
        <f>E39</f>
        <v>28.8</v>
      </c>
      <c r="F42" s="11">
        <v>350</v>
      </c>
      <c r="G42" s="7">
        <f t="shared" si="4"/>
        <v>10080</v>
      </c>
      <c r="H42" s="5"/>
    </row>
    <row r="43" ht="128.25" spans="1:8">
      <c r="A43" s="4">
        <v>5</v>
      </c>
      <c r="B43" s="5" t="s">
        <v>32</v>
      </c>
      <c r="C43" s="6" t="s">
        <v>33</v>
      </c>
      <c r="D43" s="5" t="s">
        <v>12</v>
      </c>
      <c r="E43" s="7">
        <f>E42</f>
        <v>28.8</v>
      </c>
      <c r="F43" s="11">
        <v>428</v>
      </c>
      <c r="G43" s="7">
        <f t="shared" si="4"/>
        <v>12326.4</v>
      </c>
      <c r="H43" s="5"/>
    </row>
    <row r="44" ht="28.5" spans="1:8">
      <c r="A44" s="4">
        <v>6</v>
      </c>
      <c r="B44" s="5" t="s">
        <v>25</v>
      </c>
      <c r="C44" s="6" t="s">
        <v>26</v>
      </c>
      <c r="D44" s="5" t="s">
        <v>12</v>
      </c>
      <c r="E44" s="7">
        <v>2.1</v>
      </c>
      <c r="F44" s="11">
        <v>5535</v>
      </c>
      <c r="G44" s="7">
        <f t="shared" si="4"/>
        <v>11623.5</v>
      </c>
      <c r="H44" s="5"/>
    </row>
    <row r="45" ht="171" spans="1:8">
      <c r="A45" s="4">
        <v>7</v>
      </c>
      <c r="B45" s="5" t="s">
        <v>27</v>
      </c>
      <c r="C45" s="6" t="s">
        <v>28</v>
      </c>
      <c r="D45" s="5" t="s">
        <v>29</v>
      </c>
      <c r="E45" s="7">
        <v>1</v>
      </c>
      <c r="F45" s="11">
        <v>369</v>
      </c>
      <c r="G45" s="7">
        <f t="shared" si="4"/>
        <v>369</v>
      </c>
      <c r="H45" s="5"/>
    </row>
    <row r="46" ht="14.25" spans="1:8">
      <c r="A46" s="12" t="s">
        <v>30</v>
      </c>
      <c r="B46" s="13"/>
      <c r="C46" s="14"/>
      <c r="D46" s="13"/>
      <c r="E46" s="13"/>
      <c r="F46" s="15"/>
      <c r="G46" s="7">
        <f>SUM(G39:G45)</f>
        <v>95337.3</v>
      </c>
      <c r="H46" s="5"/>
    </row>
    <row r="47" ht="14.25" spans="1:8">
      <c r="A47" s="12"/>
      <c r="B47" s="13"/>
      <c r="C47" s="14"/>
      <c r="D47" s="13"/>
      <c r="E47" s="13"/>
      <c r="F47" s="15"/>
      <c r="G47" s="7">
        <f>G46+G37+G28+G20+G11</f>
        <v>416313.94</v>
      </c>
      <c r="H47" s="5"/>
    </row>
    <row r="48" ht="14.25" spans="1:8">
      <c r="A48" s="28" t="s">
        <v>65</v>
      </c>
      <c r="B48" s="28"/>
      <c r="C48" s="28"/>
      <c r="D48" s="28"/>
      <c r="E48" s="28"/>
      <c r="F48" s="28"/>
      <c r="G48" s="28"/>
      <c r="H48" s="28"/>
    </row>
    <row r="49" ht="28.5" spans="1:8">
      <c r="A49" s="4">
        <v>1</v>
      </c>
      <c r="B49" s="5" t="s">
        <v>10</v>
      </c>
      <c r="C49" s="6" t="s">
        <v>11</v>
      </c>
      <c r="D49" s="5" t="s">
        <v>12</v>
      </c>
      <c r="E49" s="7">
        <v>10</v>
      </c>
      <c r="F49" s="8">
        <v>100</v>
      </c>
      <c r="G49" s="7">
        <f t="shared" ref="G49:G54" si="5">ROUND(E49*F49,2)</f>
        <v>1000</v>
      </c>
      <c r="H49" s="5"/>
    </row>
    <row r="50" ht="16.5" spans="1:8">
      <c r="A50" s="4">
        <v>2</v>
      </c>
      <c r="B50" s="5" t="s">
        <v>66</v>
      </c>
      <c r="C50" s="5" t="s">
        <v>67</v>
      </c>
      <c r="D50" s="5" t="s">
        <v>12</v>
      </c>
      <c r="E50" s="7">
        <f>E49</f>
        <v>10</v>
      </c>
      <c r="F50" s="8">
        <v>185.5</v>
      </c>
      <c r="G50" s="7">
        <f t="shared" si="5"/>
        <v>1855</v>
      </c>
      <c r="H50" s="5"/>
    </row>
    <row r="51" ht="16.5" spans="1:8">
      <c r="A51" s="4">
        <v>3</v>
      </c>
      <c r="B51" s="5" t="s">
        <v>68</v>
      </c>
      <c r="C51" s="5" t="s">
        <v>67</v>
      </c>
      <c r="D51" s="5" t="s">
        <v>12</v>
      </c>
      <c r="E51" s="7">
        <f>10.5*3.2-2.1</f>
        <v>31.5</v>
      </c>
      <c r="F51" s="11">
        <v>330</v>
      </c>
      <c r="G51" s="7">
        <f t="shared" si="5"/>
        <v>10395</v>
      </c>
      <c r="H51" s="5"/>
    </row>
    <row r="52" ht="85.5" spans="1:8">
      <c r="A52" s="4">
        <v>4</v>
      </c>
      <c r="B52" s="5" t="s">
        <v>69</v>
      </c>
      <c r="C52" s="6" t="s">
        <v>20</v>
      </c>
      <c r="D52" s="5" t="s">
        <v>12</v>
      </c>
      <c r="E52" s="7">
        <f>E49</f>
        <v>10</v>
      </c>
      <c r="F52" s="11">
        <v>200</v>
      </c>
      <c r="G52" s="7">
        <f t="shared" si="5"/>
        <v>2000</v>
      </c>
      <c r="H52" s="5"/>
    </row>
    <row r="53" ht="28.5" spans="1:8">
      <c r="A53" s="4">
        <v>5</v>
      </c>
      <c r="B53" s="5" t="s">
        <v>25</v>
      </c>
      <c r="C53" s="6" t="s">
        <v>26</v>
      </c>
      <c r="D53" s="5" t="s">
        <v>12</v>
      </c>
      <c r="E53" s="7">
        <v>2.1</v>
      </c>
      <c r="F53" s="11">
        <v>4500</v>
      </c>
      <c r="G53" s="7">
        <f t="shared" si="5"/>
        <v>9450</v>
      </c>
      <c r="H53" s="5"/>
    </row>
    <row r="54" ht="171" spans="1:8">
      <c r="A54" s="4">
        <v>6</v>
      </c>
      <c r="B54" s="5" t="s">
        <v>27</v>
      </c>
      <c r="C54" s="6" t="s">
        <v>28</v>
      </c>
      <c r="D54" s="5" t="s">
        <v>29</v>
      </c>
      <c r="E54" s="7">
        <v>1</v>
      </c>
      <c r="F54" s="11">
        <v>300</v>
      </c>
      <c r="G54" s="7">
        <f t="shared" si="5"/>
        <v>300</v>
      </c>
      <c r="H54" s="5"/>
    </row>
    <row r="55" ht="14.25" spans="1:8">
      <c r="A55" s="4"/>
      <c r="B55" s="5"/>
      <c r="C55" s="5"/>
      <c r="D55" s="5"/>
      <c r="E55" s="7"/>
      <c r="F55" s="11" t="s">
        <v>30</v>
      </c>
      <c r="G55" s="7">
        <f>SUM(G49:G54)</f>
        <v>25000</v>
      </c>
      <c r="H55" s="5"/>
    </row>
    <row r="56" ht="14.25" spans="1:8">
      <c r="A56" s="4"/>
      <c r="B56" s="5"/>
      <c r="C56" s="5"/>
      <c r="D56" s="5"/>
      <c r="E56" s="7"/>
      <c r="F56" s="11" t="s">
        <v>70</v>
      </c>
      <c r="G56" s="7">
        <f>G55*4</f>
        <v>100000</v>
      </c>
      <c r="H56" s="5"/>
    </row>
  </sheetData>
  <mergeCells count="8">
    <mergeCell ref="A3:H3"/>
    <mergeCell ref="A12:H12"/>
    <mergeCell ref="A21:H21"/>
    <mergeCell ref="A29:H29"/>
    <mergeCell ref="A37:F37"/>
    <mergeCell ref="A38:H38"/>
    <mergeCell ref="A46:F46"/>
    <mergeCell ref="A48:H48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48"/>
  <sheetViews>
    <sheetView topLeftCell="A40" workbookViewId="0">
      <selection activeCell="E57" sqref="E57"/>
    </sheetView>
  </sheetViews>
  <sheetFormatPr defaultColWidth="9" defaultRowHeight="13.5" outlineLevelCol="7"/>
  <cols>
    <col min="1" max="1" width="5.375" customWidth="1"/>
    <col min="2" max="2" width="19.25" customWidth="1"/>
    <col min="3" max="3" width="37.75" customWidth="1"/>
    <col min="7" max="7" width="22.25" customWidth="1"/>
  </cols>
  <sheetData>
    <row r="2" ht="14.25" spans="1:8">
      <c r="A2" s="1" t="s">
        <v>1</v>
      </c>
      <c r="B2" s="1" t="s">
        <v>55</v>
      </c>
      <c r="C2" s="1" t="s">
        <v>56</v>
      </c>
      <c r="D2" s="1" t="s">
        <v>4</v>
      </c>
      <c r="E2" s="1" t="s">
        <v>5</v>
      </c>
      <c r="F2" s="1" t="s">
        <v>57</v>
      </c>
      <c r="G2" s="1" t="s">
        <v>58</v>
      </c>
      <c r="H2" s="1"/>
    </row>
    <row r="3" ht="14.25" spans="1:8">
      <c r="A3" s="2" t="s">
        <v>71</v>
      </c>
      <c r="B3" s="2"/>
      <c r="C3" s="2"/>
      <c r="D3" s="2"/>
      <c r="E3" s="2"/>
      <c r="F3" s="2"/>
      <c r="G3" s="3"/>
      <c r="H3" s="2"/>
    </row>
    <row r="4" ht="28.5" spans="1:8">
      <c r="A4" s="4">
        <v>1</v>
      </c>
      <c r="B4" s="5" t="s">
        <v>72</v>
      </c>
      <c r="C4" s="6" t="s">
        <v>11</v>
      </c>
      <c r="D4" s="5" t="s">
        <v>12</v>
      </c>
      <c r="E4" s="7">
        <v>45</v>
      </c>
      <c r="F4" s="8">
        <v>223</v>
      </c>
      <c r="G4" s="7">
        <f>E4*F4</f>
        <v>10035</v>
      </c>
      <c r="H4" s="2"/>
    </row>
    <row r="5" ht="57" spans="1:8">
      <c r="A5" s="4">
        <v>2</v>
      </c>
      <c r="B5" s="5" t="s">
        <v>13</v>
      </c>
      <c r="C5" s="6" t="s">
        <v>14</v>
      </c>
      <c r="D5" s="5" t="s">
        <v>12</v>
      </c>
      <c r="E5" s="7">
        <f>E4</f>
        <v>45</v>
      </c>
      <c r="F5" s="8">
        <v>470</v>
      </c>
      <c r="G5" s="7">
        <f t="shared" ref="G5:G11" si="0">ROUND(E5*F5,2)</f>
        <v>21150</v>
      </c>
      <c r="H5" s="5"/>
    </row>
    <row r="6" ht="40.5" spans="1:8">
      <c r="A6" s="4">
        <v>3</v>
      </c>
      <c r="B6" s="9" t="s">
        <v>73</v>
      </c>
      <c r="C6" s="10" t="s">
        <v>74</v>
      </c>
      <c r="D6" s="5" t="s">
        <v>12</v>
      </c>
      <c r="E6" s="7">
        <f>E5</f>
        <v>45</v>
      </c>
      <c r="F6" s="8">
        <v>250</v>
      </c>
      <c r="G6" s="7">
        <f t="shared" si="0"/>
        <v>11250</v>
      </c>
      <c r="H6" s="5"/>
    </row>
    <row r="7" ht="213.75" spans="1:8">
      <c r="A7" s="4">
        <v>4</v>
      </c>
      <c r="B7" s="5" t="s">
        <v>15</v>
      </c>
      <c r="C7" s="6" t="s">
        <v>75</v>
      </c>
      <c r="D7" s="5" t="s">
        <v>12</v>
      </c>
      <c r="E7" s="7">
        <v>98</v>
      </c>
      <c r="F7" s="11">
        <v>600</v>
      </c>
      <c r="G7" s="7">
        <f t="shared" si="0"/>
        <v>58800</v>
      </c>
      <c r="H7" s="5"/>
    </row>
    <row r="8" ht="57" spans="1:8">
      <c r="A8" s="4">
        <v>5</v>
      </c>
      <c r="B8" s="5" t="s">
        <v>17</v>
      </c>
      <c r="C8" s="6" t="s">
        <v>18</v>
      </c>
      <c r="D8" s="5" t="s">
        <v>12</v>
      </c>
      <c r="E8" s="7">
        <f>2.4*1.2</f>
        <v>2.88</v>
      </c>
      <c r="F8" s="11">
        <v>1800</v>
      </c>
      <c r="G8" s="7">
        <f t="shared" si="0"/>
        <v>5184</v>
      </c>
      <c r="H8" s="5"/>
    </row>
    <row r="9" ht="128.25" spans="1:8">
      <c r="A9" s="4">
        <v>6</v>
      </c>
      <c r="B9" s="5" t="s">
        <v>76</v>
      </c>
      <c r="C9" s="6" t="s">
        <v>77</v>
      </c>
      <c r="D9" s="5" t="s">
        <v>12</v>
      </c>
      <c r="E9" s="7">
        <v>44</v>
      </c>
      <c r="F9" s="11">
        <v>420</v>
      </c>
      <c r="G9" s="7">
        <f t="shared" si="0"/>
        <v>18480</v>
      </c>
      <c r="H9" s="5"/>
    </row>
    <row r="10" ht="28.5" spans="1:8">
      <c r="A10" s="4">
        <v>7</v>
      </c>
      <c r="B10" s="5" t="s">
        <v>25</v>
      </c>
      <c r="C10" s="6" t="s">
        <v>26</v>
      </c>
      <c r="D10" s="5" t="s">
        <v>12</v>
      </c>
      <c r="E10" s="7">
        <f>2.1*1.5</f>
        <v>3.15</v>
      </c>
      <c r="F10" s="11">
        <v>5535</v>
      </c>
      <c r="G10" s="7">
        <f t="shared" si="0"/>
        <v>17435.25</v>
      </c>
      <c r="H10" s="5"/>
    </row>
    <row r="11" ht="156.75" spans="1:8">
      <c r="A11" s="4">
        <v>8</v>
      </c>
      <c r="B11" s="5" t="s">
        <v>27</v>
      </c>
      <c r="C11" s="6" t="s">
        <v>28</v>
      </c>
      <c r="D11" s="5" t="s">
        <v>29</v>
      </c>
      <c r="E11" s="7">
        <v>1</v>
      </c>
      <c r="F11" s="11">
        <v>369</v>
      </c>
      <c r="G11" s="7">
        <f t="shared" si="0"/>
        <v>369</v>
      </c>
      <c r="H11" s="5"/>
    </row>
    <row r="12" ht="14.25" spans="1:8">
      <c r="A12" s="12" t="s">
        <v>30</v>
      </c>
      <c r="B12" s="13"/>
      <c r="C12" s="14"/>
      <c r="D12" s="13"/>
      <c r="E12" s="13"/>
      <c r="F12" s="15"/>
      <c r="G12" s="7">
        <f>SUM(G4:G11)</f>
        <v>142703.25</v>
      </c>
      <c r="H12" s="5"/>
    </row>
    <row r="13" ht="14.25" spans="1:8">
      <c r="A13" s="2" t="s">
        <v>78</v>
      </c>
      <c r="B13" s="2"/>
      <c r="C13" s="2"/>
      <c r="D13" s="2"/>
      <c r="E13" s="2"/>
      <c r="F13" s="2"/>
      <c r="G13" s="3"/>
      <c r="H13" s="2"/>
    </row>
    <row r="14" ht="28.5" spans="1:8">
      <c r="A14" s="4">
        <v>1</v>
      </c>
      <c r="B14" s="5" t="s">
        <v>72</v>
      </c>
      <c r="C14" s="6" t="s">
        <v>11</v>
      </c>
      <c r="D14" s="5" t="s">
        <v>12</v>
      </c>
      <c r="E14" s="7">
        <v>42</v>
      </c>
      <c r="F14" s="8">
        <v>223</v>
      </c>
      <c r="G14" s="7">
        <f t="shared" ref="G14:G21" si="1">E14*F14</f>
        <v>9366</v>
      </c>
      <c r="H14" s="2"/>
    </row>
    <row r="15" ht="57" spans="1:8">
      <c r="A15" s="4">
        <v>2</v>
      </c>
      <c r="B15" s="5" t="s">
        <v>13</v>
      </c>
      <c r="C15" s="6" t="s">
        <v>14</v>
      </c>
      <c r="D15" s="5" t="s">
        <v>12</v>
      </c>
      <c r="E15" s="7">
        <v>42</v>
      </c>
      <c r="F15" s="8">
        <v>470</v>
      </c>
      <c r="G15" s="7">
        <f t="shared" si="1"/>
        <v>19740</v>
      </c>
      <c r="H15" s="5"/>
    </row>
    <row r="16" ht="40.5" spans="1:8">
      <c r="A16" s="4">
        <v>3</v>
      </c>
      <c r="B16" s="9" t="s">
        <v>73</v>
      </c>
      <c r="C16" s="10" t="s">
        <v>74</v>
      </c>
      <c r="D16" s="5" t="s">
        <v>12</v>
      </c>
      <c r="E16" s="7">
        <v>42</v>
      </c>
      <c r="F16" s="8">
        <v>250</v>
      </c>
      <c r="G16" s="7">
        <f t="shared" si="1"/>
        <v>10500</v>
      </c>
      <c r="H16" s="5"/>
    </row>
    <row r="17" ht="213.75" spans="1:8">
      <c r="A17" s="4">
        <v>4</v>
      </c>
      <c r="B17" s="5" t="s">
        <v>15</v>
      </c>
      <c r="C17" s="6" t="s">
        <v>79</v>
      </c>
      <c r="D17" s="5" t="s">
        <v>12</v>
      </c>
      <c r="E17" s="7">
        <v>92</v>
      </c>
      <c r="F17" s="11">
        <v>600</v>
      </c>
      <c r="G17" s="7">
        <f t="shared" si="1"/>
        <v>55200</v>
      </c>
      <c r="H17" s="5"/>
    </row>
    <row r="18" ht="57" spans="1:8">
      <c r="A18" s="4">
        <v>5</v>
      </c>
      <c r="B18" s="5" t="s">
        <v>17</v>
      </c>
      <c r="C18" s="6" t="s">
        <v>18</v>
      </c>
      <c r="D18" s="5" t="s">
        <v>12</v>
      </c>
      <c r="E18" s="7">
        <f>2.4*1.2</f>
        <v>2.88</v>
      </c>
      <c r="F18" s="11">
        <v>1800</v>
      </c>
      <c r="G18" s="7">
        <f t="shared" si="1"/>
        <v>5184</v>
      </c>
      <c r="H18" s="5"/>
    </row>
    <row r="19" ht="128.25" spans="1:8">
      <c r="A19" s="4">
        <v>6</v>
      </c>
      <c r="B19" s="5" t="s">
        <v>80</v>
      </c>
      <c r="C19" s="6" t="s">
        <v>77</v>
      </c>
      <c r="D19" s="5" t="s">
        <v>12</v>
      </c>
      <c r="E19" s="7">
        <v>41</v>
      </c>
      <c r="F19" s="11">
        <v>337</v>
      </c>
      <c r="G19" s="7">
        <f t="shared" si="1"/>
        <v>13817</v>
      </c>
      <c r="H19" s="5"/>
    </row>
    <row r="20" ht="28.5" spans="1:8">
      <c r="A20" s="4">
        <v>7</v>
      </c>
      <c r="B20" s="5" t="s">
        <v>25</v>
      </c>
      <c r="C20" s="6" t="s">
        <v>26</v>
      </c>
      <c r="D20" s="5" t="s">
        <v>12</v>
      </c>
      <c r="E20" s="7">
        <f>2.1*1.5</f>
        <v>3.15</v>
      </c>
      <c r="F20" s="11">
        <v>5535</v>
      </c>
      <c r="G20" s="7">
        <f t="shared" si="1"/>
        <v>17435.25</v>
      </c>
      <c r="H20" s="5"/>
    </row>
    <row r="21" ht="156.75" spans="1:8">
      <c r="A21" s="4">
        <v>8</v>
      </c>
      <c r="B21" s="5" t="s">
        <v>27</v>
      </c>
      <c r="C21" s="6" t="s">
        <v>28</v>
      </c>
      <c r="D21" s="5" t="s">
        <v>29</v>
      </c>
      <c r="E21" s="7">
        <v>1</v>
      </c>
      <c r="F21" s="11">
        <v>372</v>
      </c>
      <c r="G21" s="7">
        <f t="shared" si="1"/>
        <v>372</v>
      </c>
      <c r="H21" s="5"/>
    </row>
    <row r="22" ht="14.25" spans="1:8">
      <c r="A22" s="12" t="s">
        <v>30</v>
      </c>
      <c r="B22" s="13"/>
      <c r="C22" s="14"/>
      <c r="D22" s="13"/>
      <c r="E22" s="13"/>
      <c r="F22" s="15"/>
      <c r="G22" s="7">
        <f>SUM(G14:G21)</f>
        <v>131614.25</v>
      </c>
      <c r="H22" s="5"/>
    </row>
    <row r="23" ht="14.25" spans="1:8">
      <c r="A23" s="12"/>
      <c r="B23" s="16" t="s">
        <v>81</v>
      </c>
      <c r="C23" s="14"/>
      <c r="D23" s="13"/>
      <c r="E23" s="13"/>
      <c r="F23" s="15"/>
      <c r="G23" s="7">
        <f>G22+G12</f>
        <v>274317.5</v>
      </c>
      <c r="H23" s="5"/>
    </row>
    <row r="24" ht="14.25" spans="1:8">
      <c r="A24" s="2" t="s">
        <v>82</v>
      </c>
      <c r="B24" s="2"/>
      <c r="C24" s="2"/>
      <c r="D24" s="2"/>
      <c r="E24" s="2"/>
      <c r="F24" s="2"/>
      <c r="G24" s="3"/>
      <c r="H24" s="2"/>
    </row>
    <row r="25" ht="28.5" spans="1:8">
      <c r="A25" s="4">
        <v>1</v>
      </c>
      <c r="B25" s="5" t="s">
        <v>72</v>
      </c>
      <c r="C25" s="6" t="s">
        <v>11</v>
      </c>
      <c r="D25" s="5" t="s">
        <v>12</v>
      </c>
      <c r="E25" s="7">
        <v>61.2</v>
      </c>
      <c r="F25" s="8">
        <v>223</v>
      </c>
      <c r="G25" s="7">
        <f>ROUND(E25*F25,2)</f>
        <v>13647.6</v>
      </c>
      <c r="H25" s="5"/>
    </row>
    <row r="26" ht="71.25" spans="1:8">
      <c r="A26" s="4">
        <v>2</v>
      </c>
      <c r="B26" s="5" t="s">
        <v>83</v>
      </c>
      <c r="C26" s="6" t="s">
        <v>84</v>
      </c>
      <c r="D26" s="5" t="s">
        <v>12</v>
      </c>
      <c r="E26" s="7">
        <v>74.9</v>
      </c>
      <c r="F26" s="8">
        <v>300</v>
      </c>
      <c r="G26" s="7">
        <f t="shared" ref="G26:G37" si="2">ROUND(E26*F26,2)</f>
        <v>22470</v>
      </c>
      <c r="H26" s="5"/>
    </row>
    <row r="27" ht="213.75" spans="1:8">
      <c r="A27" s="4">
        <v>3</v>
      </c>
      <c r="B27" s="5" t="s">
        <v>85</v>
      </c>
      <c r="C27" s="6" t="s">
        <v>79</v>
      </c>
      <c r="D27" s="5" t="s">
        <v>12</v>
      </c>
      <c r="E27" s="7">
        <f>34.1*3.2-1.5*2.1-1.8*1.2</f>
        <v>103.81</v>
      </c>
      <c r="F27" s="11">
        <v>380</v>
      </c>
      <c r="G27" s="7">
        <f t="shared" si="2"/>
        <v>39447.8</v>
      </c>
      <c r="H27" s="5"/>
    </row>
    <row r="28" ht="57" spans="1:8">
      <c r="A28" s="4">
        <v>4</v>
      </c>
      <c r="B28" s="5" t="s">
        <v>17</v>
      </c>
      <c r="C28" s="6" t="s">
        <v>18</v>
      </c>
      <c r="D28" s="5" t="s">
        <v>12</v>
      </c>
      <c r="E28" s="7">
        <f>1.8*1.2</f>
        <v>2.16</v>
      </c>
      <c r="F28" s="11">
        <v>1800</v>
      </c>
      <c r="G28" s="7">
        <f t="shared" si="2"/>
        <v>3888</v>
      </c>
      <c r="H28" s="5"/>
    </row>
    <row r="29" ht="114" spans="1:8">
      <c r="A29" s="4">
        <v>5</v>
      </c>
      <c r="B29" s="5" t="s">
        <v>86</v>
      </c>
      <c r="C29" s="6" t="s">
        <v>87</v>
      </c>
      <c r="D29" s="5" t="s">
        <v>12</v>
      </c>
      <c r="E29" s="7">
        <f>E26</f>
        <v>74.9</v>
      </c>
      <c r="F29" s="11">
        <v>1100</v>
      </c>
      <c r="G29" s="7">
        <f t="shared" si="2"/>
        <v>82390</v>
      </c>
      <c r="H29" s="5"/>
    </row>
    <row r="30" ht="114" spans="1:8">
      <c r="A30" s="4">
        <v>6</v>
      </c>
      <c r="B30" s="5" t="s">
        <v>88</v>
      </c>
      <c r="C30" s="6" t="s">
        <v>89</v>
      </c>
      <c r="D30" s="5" t="s">
        <v>12</v>
      </c>
      <c r="E30" s="7">
        <f>E29</f>
        <v>74.9</v>
      </c>
      <c r="F30" s="11">
        <v>450</v>
      </c>
      <c r="G30" s="7">
        <f t="shared" si="2"/>
        <v>33705</v>
      </c>
      <c r="H30" s="5"/>
    </row>
    <row r="31" ht="94.5" spans="1:8">
      <c r="A31" s="4">
        <v>7</v>
      </c>
      <c r="B31" s="5" t="s">
        <v>90</v>
      </c>
      <c r="C31" s="9" t="s">
        <v>91</v>
      </c>
      <c r="D31" s="5" t="s">
        <v>12</v>
      </c>
      <c r="E31" s="7">
        <v>12</v>
      </c>
      <c r="F31" s="11">
        <v>2400</v>
      </c>
      <c r="G31" s="7">
        <f t="shared" si="2"/>
        <v>28800</v>
      </c>
      <c r="H31" s="5"/>
    </row>
    <row r="32" ht="121.5" spans="1:8">
      <c r="A32" s="4">
        <v>8</v>
      </c>
      <c r="B32" s="5" t="s">
        <v>92</v>
      </c>
      <c r="C32" s="9" t="s">
        <v>93</v>
      </c>
      <c r="D32" s="5" t="s">
        <v>12</v>
      </c>
      <c r="E32" s="7">
        <v>12</v>
      </c>
      <c r="F32" s="11">
        <v>500</v>
      </c>
      <c r="G32" s="7">
        <f t="shared" si="2"/>
        <v>6000</v>
      </c>
      <c r="H32" s="5"/>
    </row>
    <row r="33" ht="67.5" spans="1:8">
      <c r="A33" s="4">
        <v>9</v>
      </c>
      <c r="B33" s="5" t="s">
        <v>94</v>
      </c>
      <c r="C33" s="9" t="s">
        <v>95</v>
      </c>
      <c r="D33" s="5" t="s">
        <v>96</v>
      </c>
      <c r="E33" s="7">
        <v>12.5</v>
      </c>
      <c r="F33" s="11">
        <v>600</v>
      </c>
      <c r="G33" s="7">
        <f t="shared" si="2"/>
        <v>7500</v>
      </c>
      <c r="H33" s="5"/>
    </row>
    <row r="34" ht="28.5" spans="1:8">
      <c r="A34" s="4">
        <v>10</v>
      </c>
      <c r="B34" s="5" t="s">
        <v>25</v>
      </c>
      <c r="C34" s="6" t="s">
        <v>26</v>
      </c>
      <c r="D34" s="5" t="s">
        <v>12</v>
      </c>
      <c r="E34" s="7">
        <f>1.5*2.1</f>
        <v>3.15</v>
      </c>
      <c r="F34" s="11">
        <v>5535</v>
      </c>
      <c r="G34" s="7">
        <f t="shared" si="2"/>
        <v>17435.25</v>
      </c>
      <c r="H34" s="5"/>
    </row>
    <row r="35" ht="16.5" spans="1:8">
      <c r="A35" s="4">
        <v>11</v>
      </c>
      <c r="B35" s="5" t="s">
        <v>97</v>
      </c>
      <c r="C35" s="6" t="s">
        <v>98</v>
      </c>
      <c r="D35" s="5" t="s">
        <v>12</v>
      </c>
      <c r="E35" s="7">
        <v>3.8</v>
      </c>
      <c r="F35" s="11">
        <v>5000</v>
      </c>
      <c r="G35" s="7">
        <f t="shared" si="2"/>
        <v>19000</v>
      </c>
      <c r="H35" s="5"/>
    </row>
    <row r="36" ht="299.25" spans="1:8">
      <c r="A36" s="4">
        <v>12</v>
      </c>
      <c r="B36" s="17" t="s">
        <v>99</v>
      </c>
      <c r="C36" s="18" t="s">
        <v>100</v>
      </c>
      <c r="D36" s="19" t="s">
        <v>101</v>
      </c>
      <c r="E36" s="7">
        <v>8</v>
      </c>
      <c r="F36" s="11">
        <v>7500</v>
      </c>
      <c r="G36" s="7">
        <f t="shared" si="2"/>
        <v>60000</v>
      </c>
      <c r="H36" s="5"/>
    </row>
    <row r="37" ht="156.75" spans="1:8">
      <c r="A37" s="4">
        <v>13</v>
      </c>
      <c r="B37" s="5" t="s">
        <v>27</v>
      </c>
      <c r="C37" s="6" t="s">
        <v>28</v>
      </c>
      <c r="D37" s="5" t="s">
        <v>29</v>
      </c>
      <c r="E37" s="7">
        <v>1</v>
      </c>
      <c r="F37" s="11">
        <v>369</v>
      </c>
      <c r="G37" s="7">
        <f t="shared" si="2"/>
        <v>369</v>
      </c>
      <c r="H37" s="5"/>
    </row>
    <row r="38" ht="14.25" spans="1:8">
      <c r="A38" s="12" t="s">
        <v>30</v>
      </c>
      <c r="B38" s="13"/>
      <c r="C38" s="14"/>
      <c r="D38" s="13"/>
      <c r="E38" s="13"/>
      <c r="F38" s="15"/>
      <c r="G38" s="7">
        <f>SUM(G25:G37)</f>
        <v>334652.65</v>
      </c>
      <c r="H38" s="5"/>
    </row>
    <row r="39" ht="14.25" spans="1:8">
      <c r="A39" s="2" t="s">
        <v>102</v>
      </c>
      <c r="B39" s="2"/>
      <c r="C39" s="2"/>
      <c r="D39" s="2"/>
      <c r="E39" s="2"/>
      <c r="F39" s="2"/>
      <c r="G39" s="3"/>
      <c r="H39" s="2"/>
    </row>
    <row r="40" ht="28.5" spans="1:8">
      <c r="A40" s="4">
        <v>1</v>
      </c>
      <c r="B40" s="5" t="s">
        <v>72</v>
      </c>
      <c r="C40" s="6" t="s">
        <v>11</v>
      </c>
      <c r="D40" s="5" t="s">
        <v>12</v>
      </c>
      <c r="E40" s="7">
        <v>3</v>
      </c>
      <c r="F40" s="8">
        <v>223</v>
      </c>
      <c r="G40" s="7">
        <f t="shared" ref="G40:G45" si="3">ROUND(E40*F40,2)</f>
        <v>669</v>
      </c>
      <c r="H40" s="5"/>
    </row>
    <row r="41" ht="57" spans="1:8">
      <c r="A41" s="4">
        <v>2</v>
      </c>
      <c r="B41" s="5" t="s">
        <v>13</v>
      </c>
      <c r="C41" s="6" t="s">
        <v>14</v>
      </c>
      <c r="D41" s="5" t="s">
        <v>12</v>
      </c>
      <c r="E41" s="7">
        <f>E40</f>
        <v>3</v>
      </c>
      <c r="F41" s="8">
        <v>470</v>
      </c>
      <c r="G41" s="7">
        <f t="shared" si="3"/>
        <v>1410</v>
      </c>
      <c r="H41" s="5"/>
    </row>
    <row r="42" ht="213.75" spans="1:8">
      <c r="A42" s="4">
        <v>3</v>
      </c>
      <c r="B42" s="5" t="s">
        <v>103</v>
      </c>
      <c r="C42" s="6" t="s">
        <v>79</v>
      </c>
      <c r="D42" s="5" t="s">
        <v>12</v>
      </c>
      <c r="E42" s="7">
        <f>8.3*3.2-2.1-1.5*2.1-1.5*2.1</f>
        <v>18.16</v>
      </c>
      <c r="F42" s="11">
        <v>495</v>
      </c>
      <c r="G42" s="7">
        <f t="shared" si="3"/>
        <v>8989.2</v>
      </c>
      <c r="H42" s="5"/>
    </row>
    <row r="43" ht="85.5" spans="1:8">
      <c r="A43" s="4">
        <v>4</v>
      </c>
      <c r="B43" s="5" t="s">
        <v>19</v>
      </c>
      <c r="C43" s="6" t="s">
        <v>20</v>
      </c>
      <c r="D43" s="5" t="s">
        <v>12</v>
      </c>
      <c r="E43" s="7">
        <f>E40</f>
        <v>3</v>
      </c>
      <c r="F43" s="11">
        <v>350</v>
      </c>
      <c r="G43" s="7">
        <f t="shared" si="3"/>
        <v>1050</v>
      </c>
      <c r="H43" s="5"/>
    </row>
    <row r="44" ht="114" spans="1:8">
      <c r="A44" s="4">
        <v>5</v>
      </c>
      <c r="B44" s="5" t="s">
        <v>32</v>
      </c>
      <c r="C44" s="6" t="s">
        <v>33</v>
      </c>
      <c r="D44" s="5" t="s">
        <v>12</v>
      </c>
      <c r="E44" s="7">
        <f>E43</f>
        <v>3</v>
      </c>
      <c r="F44" s="11">
        <v>442.8</v>
      </c>
      <c r="G44" s="7">
        <f t="shared" si="3"/>
        <v>1328.4</v>
      </c>
      <c r="H44" s="5"/>
    </row>
    <row r="45" ht="28.5" spans="1:8">
      <c r="A45" s="4">
        <v>6</v>
      </c>
      <c r="B45" s="5" t="s">
        <v>25</v>
      </c>
      <c r="C45" s="6" t="s">
        <v>26</v>
      </c>
      <c r="D45" s="5" t="s">
        <v>12</v>
      </c>
      <c r="E45" s="7">
        <f>1.5*2.1</f>
        <v>3.15</v>
      </c>
      <c r="F45" s="11">
        <v>5535</v>
      </c>
      <c r="G45" s="7">
        <f t="shared" si="3"/>
        <v>17435.25</v>
      </c>
      <c r="H45" s="5"/>
    </row>
    <row r="46" ht="14.25" spans="1:8">
      <c r="A46" s="12" t="s">
        <v>30</v>
      </c>
      <c r="B46" s="13"/>
      <c r="C46" s="14"/>
      <c r="D46" s="13"/>
      <c r="E46" s="13"/>
      <c r="F46" s="15"/>
      <c r="G46" s="7">
        <f>SUM(G40:G45)</f>
        <v>30881.85</v>
      </c>
      <c r="H46" s="5"/>
    </row>
    <row r="47" ht="14.25" spans="1:8">
      <c r="A47" s="12"/>
      <c r="B47" s="13" t="s">
        <v>104</v>
      </c>
      <c r="C47" s="14"/>
      <c r="D47" s="13"/>
      <c r="E47" s="13"/>
      <c r="F47" s="15"/>
      <c r="G47" s="7">
        <f>G46+G38</f>
        <v>365534.5</v>
      </c>
      <c r="H47" s="5"/>
    </row>
    <row r="48" ht="14.25" spans="1:8">
      <c r="A48" s="20" t="s">
        <v>105</v>
      </c>
      <c r="B48" s="21"/>
      <c r="C48" s="22"/>
      <c r="D48" s="21"/>
      <c r="E48" s="21"/>
      <c r="F48" s="23"/>
      <c r="G48" s="24">
        <f>G46+G38+G22+G12</f>
        <v>639852</v>
      </c>
      <c r="H48" s="5"/>
    </row>
  </sheetData>
  <mergeCells count="9">
    <mergeCell ref="A3:H3"/>
    <mergeCell ref="A12:F12"/>
    <mergeCell ref="A13:H13"/>
    <mergeCell ref="A22:F22"/>
    <mergeCell ref="A24:H24"/>
    <mergeCell ref="A38:F38"/>
    <mergeCell ref="A39:H39"/>
    <mergeCell ref="A46:F46"/>
    <mergeCell ref="A48:F4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直播间</vt:lpstr>
      <vt:lpstr>配音间</vt:lpstr>
      <vt:lpstr>录音间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gltv-liu</cp:lastModifiedBy>
  <dcterms:created xsi:type="dcterms:W3CDTF">2020-08-03T07:34:00Z</dcterms:created>
  <dcterms:modified xsi:type="dcterms:W3CDTF">2020-08-04T01:25:24Z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