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（瓯海段）设施量" sheetId="1" r:id="rId1"/>
    <sheet name="（龙湾段）设施量" sheetId="2" r:id="rId2"/>
  </sheets>
  <definedNames/>
  <calcPr fullCalcOnLoad="1"/>
</workbook>
</file>

<file path=xl/sharedStrings.xml><?xml version="1.0" encoding="utf-8"?>
<sst xmlns="http://schemas.openxmlformats.org/spreadsheetml/2006/main" count="476" uniqueCount="229">
  <si>
    <t>瓯海大道（瓯海段）道桥设施量</t>
  </si>
  <si>
    <t>除龙湾段以外的设施</t>
  </si>
  <si>
    <t>序号</t>
  </si>
  <si>
    <t>设施名称</t>
  </si>
  <si>
    <t>单位</t>
  </si>
  <si>
    <t>设施量</t>
  </si>
  <si>
    <t>养护内容</t>
  </si>
  <si>
    <t>备注</t>
  </si>
  <si>
    <t>一</t>
  </si>
  <si>
    <t>道路</t>
  </si>
  <si>
    <t>巡视检查</t>
  </si>
  <si>
    <t>项</t>
  </si>
  <si>
    <t>巡视</t>
  </si>
  <si>
    <t>km·次</t>
  </si>
  <si>
    <t>根据规范的要求需安排一日一巡（特殊情况需加密巡查），道路路面、附属设施的巡视检查，记录巡视检查结果，清理设施零星障碍物；                                                          设施名牌：升高，扶正，调换牌面，油漆，擦洗及少量新装；                                              雨水井、检查井：井盖与道路高差符合规范限值，如出现井盖缺失、破损，应通知相关单位</t>
  </si>
  <si>
    <t>一日一巡，一年365巡</t>
  </si>
  <si>
    <t>定期检查</t>
  </si>
  <si>
    <t>按《城镇道路养护技术规范》进行1次/年定期检查并出具检查报告</t>
  </si>
  <si>
    <t>基础设施</t>
  </si>
  <si>
    <t>车行道</t>
  </si>
  <si>
    <t>沥青混凝土路面（普通沥青混凝土）</t>
  </si>
  <si>
    <t>㎡</t>
  </si>
  <si>
    <t>路面病害处理，铣刨路面、清理铣刨废料，摊铺沥青、接缝、裂缝处理、找平、点补、碾压、清理，井周边处理，零星坑洞修补，旧料外运、按规范维护</t>
  </si>
  <si>
    <r>
      <t>普通沥青面层结构：3cmAC-13+4cmAC-16              玄武岩SMA沥青面层结构：3cmSMA-13+4cmAC-16</t>
    </r>
    <r>
      <rPr>
        <sz val="10"/>
        <rFont val="宋体"/>
        <family val="0"/>
      </rPr>
      <t xml:space="preserve">        </t>
    </r>
  </si>
  <si>
    <t>沥青混凝土路面（SMA采用玄武岩）主道</t>
  </si>
  <si>
    <t>花岗岩平石</t>
  </si>
  <si>
    <t>m</t>
  </si>
  <si>
    <t>平石病害处理，拆除、修复破损平石、清理场地、按规范维护</t>
  </si>
  <si>
    <t xml:space="preserve">因整治工程，东段主道及辅道一侧平石取消                                  </t>
  </si>
  <si>
    <t>人行道</t>
  </si>
  <si>
    <t>普通预制混凝土人行道砖(厚6cm)</t>
  </si>
  <si>
    <t>路面病害处理，拆除、修复破损人行道、清理场地、按规范维护</t>
  </si>
  <si>
    <t>透水砖人行道，考虑10cm基础处理</t>
  </si>
  <si>
    <t>花岗岩侧石</t>
  </si>
  <si>
    <t>侧石病害处理，拆除、修复破损侧石、清理场地、按规范维护</t>
  </si>
  <si>
    <t>栏杆</t>
  </si>
  <si>
    <t>钢筋混凝土栏杆</t>
  </si>
  <si>
    <t>防护设施病害处理，灌缝封闭裂缝、表面露筋作防腐处理进行修补、涂料维护、按规范维护，防撞护栏内外侧冲洗、清洁</t>
  </si>
  <si>
    <t>防撞护栏长度379m，（边防撞护栏油漆面长度2.5m，中间防撞护栏油漆面长度2.34m）</t>
  </si>
  <si>
    <t>挡土墙</t>
  </si>
  <si>
    <t>辅道桥挡土墙、箱涵挡土墙</t>
  </si>
  <si>
    <t>零星项目及其他</t>
  </si>
  <si>
    <t>未包括在以上子目所发生的零星费用</t>
  </si>
  <si>
    <t>二</t>
  </si>
  <si>
    <t>桥梁</t>
  </si>
  <si>
    <t>km·次/年</t>
  </si>
  <si>
    <t>根据规范的要求需安排一日一巡（特殊情况需加密巡查），桥梁路面、附属设施的巡视检查，记录巡视检查结果，清理设施零星障碍物；                                                  墩台墙柱、桥面铺装、梁板、桥头搭板：如出现异常变化、缺陷、变形、沉降、位移，应及时向甲方报告。</t>
  </si>
  <si>
    <t>按技术规范1次/年常规定期检测</t>
  </si>
  <si>
    <t>沉降观察</t>
  </si>
  <si>
    <t>沉降测量每年不少于2次，标准按相关技术规范的要求</t>
  </si>
  <si>
    <t>沥青混凝土桥面（普通沥青）</t>
  </si>
  <si>
    <t>桥面病害处理，拆除、修复破损桥面（包括破损的水泥混凝土找平层）、涂沥青漆、沥青铺设、接缝、裂缝处理、清理场地、按规范维护</t>
  </si>
  <si>
    <r>
      <t xml:space="preserve">普通沥青面层结构：3cmAC-13+5cmAC-16              玄武岩SMA沥青面层结构：3cmSMA-13+5cmAC-16  </t>
    </r>
    <r>
      <rPr>
        <sz val="10"/>
        <rFont val="宋体"/>
        <family val="0"/>
      </rPr>
      <t xml:space="preserve">      </t>
    </r>
  </si>
  <si>
    <t>沥青混凝土桥面（SMA玄武岩）</t>
  </si>
  <si>
    <t>花岗岩板(厚5cm)</t>
  </si>
  <si>
    <t>仅考虑到面层翻修</t>
  </si>
  <si>
    <t>砼路缘石（侧石）</t>
  </si>
  <si>
    <t>栏杆
（含基座）</t>
  </si>
  <si>
    <t>混凝土防撞护栏</t>
  </si>
  <si>
    <t>防撞护栏长度45533.93+15136.51，（边防撞护栏油漆面长度2.5m，中间防撞护栏油漆面长度2.34m）</t>
  </si>
  <si>
    <t>波形护栏（含基座）</t>
  </si>
  <si>
    <t>防撞护栏钢管扶手</t>
  </si>
  <si>
    <t>钢管扶手病害处理，拆除、修复、校正破损栏杆、锈蚀及时处理、清洁保养，油漆每三年不少于1次、按规范维护</t>
  </si>
  <si>
    <t>不锈钢栏杆</t>
  </si>
  <si>
    <t>石质栏杆</t>
  </si>
  <si>
    <t>栏杆病害维护，拆除、修复破损栏杆、桥梁栏杆擦洗频率应不少于1次/周、按规范维护</t>
  </si>
  <si>
    <t>花岗岩；</t>
  </si>
  <si>
    <t>2.10</t>
  </si>
  <si>
    <t>行车隔离带</t>
  </si>
  <si>
    <t>包含行车隔离带的病害维护、修复破损隔离带、清洗隔离带，防眩屏的维护</t>
  </si>
  <si>
    <t>2.11</t>
  </si>
  <si>
    <t>伸缩缝</t>
  </si>
  <si>
    <t>型钢伸缩缝</t>
  </si>
  <si>
    <t>伸缩缝病害处理，更换破损伸缩缝，按规范维护</t>
  </si>
  <si>
    <t>考虑混凝土保护带的维修，混凝土保护带宽度为0.27+0.27，深度0.18；保护带维修内容包含C50钢纤维混凝土，钢筋绑扎，植筋布置</t>
  </si>
  <si>
    <t>2.12</t>
  </si>
  <si>
    <t>梳齿板伸缩缝</t>
  </si>
  <si>
    <t>2.13</t>
  </si>
  <si>
    <t>鸟型橡胶止水带</t>
  </si>
  <si>
    <t>橡胶止水带病害处理，更换破损鸟型橡胶止水带，按规范维护</t>
  </si>
  <si>
    <t>2.14</t>
  </si>
  <si>
    <t>桥面伸缩缝清理</t>
  </si>
  <si>
    <t>及时清理伸缩缝内垃圾等</t>
  </si>
  <si>
    <t>一年清理4次</t>
  </si>
  <si>
    <t>2.17</t>
  </si>
  <si>
    <t>支座</t>
  </si>
  <si>
    <t>盆式支座</t>
  </si>
  <si>
    <t>只</t>
  </si>
  <si>
    <t>对支座进行日常维护，清除支座周围垃圾、清洁支座、除锈、加油、维修、按规范维护</t>
  </si>
  <si>
    <t>一年保养一次</t>
  </si>
  <si>
    <t>2.18</t>
  </si>
  <si>
    <t>橡胶支座（大型桥梁）</t>
  </si>
  <si>
    <t>2.19</t>
  </si>
  <si>
    <t>橡胶支座（小型桥梁）</t>
  </si>
  <si>
    <t>2.20</t>
  </si>
  <si>
    <t>球型支座</t>
  </si>
  <si>
    <t>2.21</t>
  </si>
  <si>
    <t>其它</t>
  </si>
  <si>
    <t>隔音屏维护</t>
  </si>
  <si>
    <t>对声屏障进行日常维护，破损声屏障钢骨架破损、锈蚀、油漆脱落及时处理，保养及冲洗、清洁，按规范维护</t>
  </si>
  <si>
    <t>双面清洗，1年4次。</t>
  </si>
  <si>
    <t>2.22</t>
  </si>
  <si>
    <t>桥铭牌</t>
  </si>
  <si>
    <t>保证各类铭牌、标志的完好清洁</t>
  </si>
  <si>
    <t>瓯海大道（龙湾段）道桥设施量</t>
  </si>
  <si>
    <t>辅道：北K4+032.87—K16+358.24,南K4+003.51—K16+273.11；主道：北南K4+009.84—K16+592，南K4+009.84—K16+600.5</t>
  </si>
  <si>
    <t>2.3</t>
  </si>
  <si>
    <t>水泥混凝土路面（下穿道路）</t>
  </si>
  <si>
    <t>路面病害处理，凿除、清扫、混凝土拌和、浇捣、抹光、养生、清理，旧料外运，按规范维护</t>
  </si>
  <si>
    <t>维修率按1-3年使用年限低值1%；按零星修补考虑</t>
  </si>
  <si>
    <t>2.4</t>
  </si>
  <si>
    <t>2.5</t>
  </si>
  <si>
    <t>2.6</t>
  </si>
  <si>
    <t>2.7</t>
  </si>
  <si>
    <t>防撞护栏长度152m，（边防撞护栏油漆面长度2.5m，中间防撞护栏油漆面长度2.34m）</t>
  </si>
  <si>
    <t>2.8</t>
  </si>
  <si>
    <t>钢管栏杆</t>
  </si>
  <si>
    <t>2.9</t>
  </si>
  <si>
    <t>型钢栏杆</t>
  </si>
  <si>
    <t>栏杆病害处理，拆除、制作、安装破损栏杆、按规范维护，栏杆擦洗频率不定，但需保证栏杆的清洁</t>
  </si>
  <si>
    <t>限高门架</t>
  </si>
  <si>
    <t>10套</t>
  </si>
  <si>
    <t>陆地挡土墙及山体护坡维护</t>
  </si>
  <si>
    <t>路缘石（侧石）</t>
  </si>
  <si>
    <t>防撞护栏长度36965.82，（边防撞护栏油漆面长度2.5m，中间防撞护栏油漆面长度2.34m）</t>
  </si>
  <si>
    <t>钢栏杆</t>
  </si>
  <si>
    <t>栏杆病害处理，拆除、制作、修复破损栏杆、锈蚀及时处理，油漆每三年不少于1次、按规范维护</t>
  </si>
  <si>
    <t>2.15</t>
  </si>
  <si>
    <t>2.16</t>
  </si>
  <si>
    <t>三</t>
  </si>
  <si>
    <t>隧道</t>
  </si>
  <si>
    <t>根据规范的要求需安排一日一巡（特殊情况需加密巡查），隧道路面、附属设施的巡视检查，记录巡视检查结果，清理设施零星障碍物                        对隧道内的消防、监控、风机等设备进行排查，如有损坏，应通知相应单位</t>
  </si>
  <si>
    <r>
      <t>一日一巡，一年3</t>
    </r>
    <r>
      <rPr>
        <sz val="11"/>
        <rFont val="宋体"/>
        <family val="0"/>
      </rPr>
      <t>65巡，已包含在隧道中控室值守中</t>
    </r>
  </si>
  <si>
    <t>常规定期检测每年1次，检测标准按 CJJ99-2003</t>
  </si>
  <si>
    <t>定期观测</t>
  </si>
  <si>
    <t>对隧道的沉降、位移进行定期观测，每年不少于两次</t>
  </si>
  <si>
    <t>沥青混凝土路面（SMA采用玄武岩）</t>
  </si>
  <si>
    <t>路缘石（平石）</t>
  </si>
  <si>
    <t>人行道及管沟</t>
  </si>
  <si>
    <t>现浇混凝土人行道(厚10cm)</t>
  </si>
  <si>
    <t>人行道病害处理，拆除破损部分、人行道浇筑、清理场地、按规范维护</t>
  </si>
  <si>
    <t>隧道人行道及盖板清洗</t>
  </si>
  <si>
    <t>1年8次清洗。</t>
  </si>
  <si>
    <t>拆除破损、栏杆制作安装、按技术规程、清洗保洁，按规范保养</t>
  </si>
  <si>
    <t>隧道栏杆除油污、清洗</t>
  </si>
  <si>
    <t>波形护栏</t>
  </si>
  <si>
    <t>侧墙、洞顶装饰</t>
  </si>
  <si>
    <t>隧道壁清洗(包括对表面防火涂料的保养)</t>
  </si>
  <si>
    <t>定期清洗隧道壁，保证隧道壁清洁，洞顶防火涂料等脱落及时零星维修、日常保养</t>
  </si>
  <si>
    <t>1年8次清洗。清洗高度3.5m</t>
  </si>
  <si>
    <t>洞门</t>
  </si>
  <si>
    <t>假石洞口</t>
  </si>
  <si>
    <t>座</t>
  </si>
  <si>
    <t>洞口的日常维护、清洗，对出现的杂草及时进行处理</t>
  </si>
  <si>
    <t>衬砌</t>
  </si>
  <si>
    <t>模筑混凝土</t>
  </si>
  <si>
    <r>
      <t>m</t>
    </r>
    <r>
      <rPr>
        <vertAlign val="superscript"/>
        <sz val="10"/>
        <rFont val="宋体"/>
        <family val="0"/>
      </rPr>
      <t>3</t>
    </r>
  </si>
  <si>
    <t>日常养护、零星裂缝封闭处理、零星破损维修</t>
  </si>
  <si>
    <t>截、排水沟（含盖板）</t>
  </si>
  <si>
    <t>洞顶截水沟</t>
  </si>
  <si>
    <t>截水沟、排水沟的日常清理及破损维修，调换破损及缺损盖板、废料外运，按规范维护</t>
  </si>
  <si>
    <t>截水沟宽1.5米，清淤深度0.7米</t>
  </si>
  <si>
    <t>管沟（仅盖板维护）</t>
  </si>
  <si>
    <t>监控值班</t>
  </si>
  <si>
    <t>人.年</t>
  </si>
  <si>
    <t>中控人员监控值班，及时发现和反映问题，资料台账记录</t>
  </si>
  <si>
    <t>已包含在隧道中控室值守中</t>
  </si>
  <si>
    <t>管理房及场地养护</t>
  </si>
  <si>
    <t>房屋屋面、墙体、门窗破损渗漏及时维修，保持房屋周围环境整洁、美观</t>
  </si>
  <si>
    <t>智能化控制系统</t>
  </si>
  <si>
    <t>（1）工作站、可编程控制器、光纤交换机、以太网交换机、服务器等设备维护除尘、放电保养，设备运行状态现场测评估，各类线路监测检查，配件小修更换；（2）软件操作系统、专用通讯软件、集成平台、服务器软件、前段平台客户端、可编程控制器执行代码等软件类定期整理维护及故障后恢复；（3）服务器等设备零星维修保养。</t>
  </si>
  <si>
    <t>6</t>
  </si>
  <si>
    <t>通风系统</t>
  </si>
  <si>
    <t>6.1</t>
  </si>
  <si>
    <t>通风设备维修保养</t>
  </si>
  <si>
    <t>台</t>
  </si>
  <si>
    <t>风机等通风设备日常保养、零星损坏维修，零部件更换，维修率5%。包含配电柜的保养维修。</t>
  </si>
  <si>
    <t>7</t>
  </si>
  <si>
    <t>给排水消防救援系统</t>
  </si>
  <si>
    <r>
      <t>每日日常检查维护及时排除故障、每月经常性检修，每年定期检修</t>
    </r>
    <r>
      <rPr>
        <sz val="10"/>
        <rFont val="Times New Roman"/>
        <family val="1"/>
      </rPr>
      <t>1</t>
    </r>
    <r>
      <rPr>
        <sz val="10"/>
        <rFont val="楷体_GB2312"/>
        <family val="0"/>
      </rPr>
      <t>次，详见技术规程</t>
    </r>
  </si>
  <si>
    <t>7.1</t>
  </si>
  <si>
    <t>水泵维修保养</t>
  </si>
  <si>
    <t>日常保养、零星损坏维修，零部件更换</t>
  </si>
  <si>
    <t>7.2</t>
  </si>
  <si>
    <t>消防箱及消防管网</t>
  </si>
  <si>
    <t>对消防水池、管网检查零星维修、消防水袋更换，压力表检测检查，放水试验、水压试验</t>
  </si>
  <si>
    <t>7.3</t>
  </si>
  <si>
    <t>灭火器</t>
  </si>
  <si>
    <t>个</t>
  </si>
  <si>
    <t>定期压力检查、失压灌装、更换附属设备日常保养、破损维修（水基型灭火器年更换率16.67%，干粉灭火器10%）、维修冲灌（水基型灭火器年维修冲灌率33.33%，干粉灭火器20%）</t>
  </si>
  <si>
    <t>仅为隧道内灭火器，管理房中的灭火器已包含在隧道中控室值守中</t>
  </si>
  <si>
    <t>7.4</t>
  </si>
  <si>
    <t>火灾报警设备</t>
  </si>
  <si>
    <t xml:space="preserve">经常性检查保养1次/月，对手动报警器、烟感、双波长火焰探测器、主控系统等设备进行保洁、清除灰尘；损坏零部件维修更换
</t>
  </si>
  <si>
    <t>8</t>
  </si>
  <si>
    <t>广播设备维修保养</t>
  </si>
  <si>
    <t>8.1</t>
  </si>
  <si>
    <t>套</t>
  </si>
  <si>
    <t>经常性检修1次/月，对CD机、主机、功放、喇叭、混音器等设备进行保洁、清除灰尘，设备定期运行状态现场测评估，各类线路监测检查</t>
  </si>
  <si>
    <t>9</t>
  </si>
  <si>
    <t>监控设备</t>
  </si>
  <si>
    <t>9.1</t>
  </si>
  <si>
    <t>监控设备保养</t>
  </si>
  <si>
    <t>经常性检修1次/月，对设备进行保洁、清除灰尘</t>
  </si>
  <si>
    <t>9.2</t>
  </si>
  <si>
    <t>监控设备维修</t>
  </si>
  <si>
    <t>视频监控</t>
  </si>
  <si>
    <t>设备运行状况定期检查，使用寿命评估，损坏设备零星维修及同型号更换年更换率20%（使用寿命在4-6年，更换率按每年20%增长）</t>
  </si>
  <si>
    <t>9.3</t>
  </si>
  <si>
    <t>视频控制传输存储设备</t>
  </si>
  <si>
    <t>矩阵控制设备、光端传输设备、视频分配设备、视频存储设备运行状况定期检查，使用寿命评估，损坏设备零星维修及同型号更换</t>
  </si>
  <si>
    <t>9.4</t>
  </si>
  <si>
    <t>显示屏/监视器</t>
  </si>
  <si>
    <t>损坏设备零星维修及原型号设备更换年更换率30%（使用寿命为3-5年，更换率按每年20%增长）</t>
  </si>
  <si>
    <t>10</t>
  </si>
  <si>
    <t>指示导引设备</t>
  </si>
  <si>
    <t>10.1</t>
  </si>
  <si>
    <t>指示导引设备保养</t>
  </si>
  <si>
    <t>包含应急指示灯、扬声器28只</t>
  </si>
  <si>
    <t>10.2</t>
  </si>
  <si>
    <t>指示导引设备维修</t>
  </si>
  <si>
    <t>提示牌定期检查、维修保养（1-3年，零星维修率5%，3年以上，20%）</t>
  </si>
  <si>
    <t>11</t>
  </si>
  <si>
    <t>环境监测设备</t>
  </si>
  <si>
    <t>11.1</t>
  </si>
  <si>
    <t>环境监测设备维修保养及更换</t>
  </si>
  <si>
    <t>设备维护除尘、放电保养，设备定期运行状态现场测评估，各类线路监测检查,损坏同型号设备零星更换维修率20%(每年按30%增长，使用寿命在3-5年）</t>
  </si>
  <si>
    <t>包含COVI检测仪6台、风速风向检测器6台、照度仪16台</t>
  </si>
  <si>
    <t>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</si>
</sst>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1">
    <font>
      <sz val="12"/>
      <name val="宋体"/>
      <family val="0"/>
    </font>
    <font>
      <sz val="16"/>
      <color indexed="10"/>
      <name val="仿宋_GB2312"/>
      <family val="3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26"/>
      <name val="仿宋_GB2312"/>
      <family val="3"/>
    </font>
    <font>
      <sz val="12"/>
      <name val="仿宋_GB2312"/>
      <family val="3"/>
    </font>
    <font>
      <b/>
      <sz val="16"/>
      <name val="仿宋_GB2312"/>
      <family val="3"/>
    </font>
    <font>
      <b/>
      <sz val="10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sz val="11"/>
      <name val="宋体"/>
      <family val="0"/>
    </font>
    <font>
      <sz val="10"/>
      <name val="楷体_GB2312"/>
      <family val="0"/>
    </font>
    <font>
      <sz val="10"/>
      <name val="仿宋"/>
      <family val="3"/>
    </font>
    <font>
      <sz val="9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vertAlign val="superscript"/>
      <sz val="10"/>
      <name val="宋体"/>
      <family val="0"/>
    </font>
    <font>
      <sz val="10"/>
      <name val="Times New Roman"/>
      <family val="1"/>
    </font>
    <font>
      <sz val="16"/>
      <color rgb="FFFF0000"/>
      <name val="仿宋_GB2312"/>
      <family val="3"/>
    </font>
    <font>
      <sz val="10"/>
      <color rgb="FFFF0000"/>
      <name val="宋体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 diagonalUp="1">
      <left style="thin"/>
      <right style="thin"/>
      <top style="thin"/>
      <bottom style="thin"/>
      <diagonal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3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23" fillId="7" borderId="0" applyNumberFormat="0" applyBorder="0" applyAlignment="0" applyProtection="0"/>
    <xf numFmtId="0" fontId="19" fillId="0" borderId="5" applyNumberFormat="0" applyFill="0" applyAlignment="0" applyProtection="0"/>
    <xf numFmtId="0" fontId="23" fillId="8" borderId="0" applyNumberFormat="0" applyBorder="0" applyAlignment="0" applyProtection="0"/>
    <xf numFmtId="0" fontId="28" fillId="9" borderId="6" applyNumberFormat="0" applyAlignment="0" applyProtection="0"/>
    <xf numFmtId="0" fontId="29" fillId="9" borderId="1" applyNumberFormat="0" applyAlignment="0" applyProtection="0"/>
    <xf numFmtId="0" fontId="30" fillId="10" borderId="7" applyNumberFormat="0" applyAlignment="0" applyProtection="0"/>
    <xf numFmtId="0" fontId="18" fillId="3" borderId="0" applyNumberFormat="0" applyBorder="0" applyAlignment="0" applyProtection="0"/>
    <xf numFmtId="0" fontId="23" fillId="11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12" borderId="0" applyNumberFormat="0" applyBorder="0" applyAlignment="0" applyProtection="0"/>
    <xf numFmtId="0" fontId="21" fillId="4" borderId="0" applyNumberFormat="0" applyBorder="0" applyAlignment="0" applyProtection="0"/>
    <xf numFmtId="0" fontId="18" fillId="13" borderId="0" applyNumberFormat="0" applyBorder="0" applyAlignment="0" applyProtection="0"/>
    <xf numFmtId="0" fontId="23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23" fillId="7" borderId="0" applyNumberFormat="0" applyBorder="0" applyAlignment="0" applyProtection="0"/>
    <xf numFmtId="0" fontId="18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8">
    <xf numFmtId="0" fontId="0" fillId="0" borderId="0" xfId="0" applyAlignment="1">
      <alignment vertical="center"/>
    </xf>
    <xf numFmtId="0" fontId="36" fillId="0" borderId="0" xfId="0" applyFont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8" fillId="0" borderId="0" xfId="0" applyFont="1" applyFill="1" applyAlignment="1">
      <alignment vertical="center" wrapText="1"/>
    </xf>
    <xf numFmtId="49" fontId="39" fillId="0" borderId="0" xfId="0" applyNumberFormat="1" applyFont="1" applyFill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49" fontId="9" fillId="0" borderId="10" xfId="70" applyNumberFormat="1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70" applyFont="1" applyFill="1" applyBorder="1" applyAlignment="1">
      <alignment horizontal="left" vertical="center" wrapText="1"/>
      <protection/>
    </xf>
    <xf numFmtId="0" fontId="3" fillId="0" borderId="13" xfId="70" applyFont="1" applyFill="1" applyBorder="1" applyAlignment="1">
      <alignment horizontal="left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70" applyFont="1" applyFill="1" applyBorder="1" applyAlignment="1">
      <alignment horizontal="left" vertical="center" wrapText="1"/>
      <protection/>
    </xf>
    <xf numFmtId="0" fontId="3" fillId="0" borderId="11" xfId="70" applyFont="1" applyFill="1" applyBorder="1" applyAlignment="1">
      <alignment horizontal="center" vertical="center" wrapText="1"/>
      <protection/>
    </xf>
    <xf numFmtId="0" fontId="10" fillId="0" borderId="10" xfId="65" applyFont="1" applyFill="1" applyBorder="1" applyAlignment="1">
      <alignment horizontal="left" vertical="center" wrapText="1"/>
      <protection/>
    </xf>
    <xf numFmtId="0" fontId="3" fillId="0" borderId="14" xfId="70" applyFont="1" applyFill="1" applyBorder="1" applyAlignment="1">
      <alignment horizontal="center" vertical="center" wrapText="1"/>
      <protection/>
    </xf>
    <xf numFmtId="0" fontId="3" fillId="0" borderId="15" xfId="70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0" fontId="3" fillId="0" borderId="16" xfId="70" applyFont="1" applyFill="1" applyBorder="1" applyAlignment="1">
      <alignment horizontal="center" vertical="center" wrapText="1"/>
      <protection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69" applyFont="1" applyFill="1" applyBorder="1" applyAlignment="1">
      <alignment horizontal="left" vertical="center" wrapText="1"/>
      <protection/>
    </xf>
    <xf numFmtId="0" fontId="3" fillId="0" borderId="10" xfId="66" applyFont="1" applyFill="1" applyBorder="1" applyAlignment="1">
      <alignment horizontal="left" vertical="center" wrapText="1"/>
      <protection/>
    </xf>
    <xf numFmtId="0" fontId="13" fillId="0" borderId="10" xfId="68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top" wrapText="1"/>
    </xf>
    <xf numFmtId="0" fontId="14" fillId="0" borderId="10" xfId="67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" fillId="0" borderId="11" xfId="70" applyFont="1" applyFill="1" applyBorder="1" applyAlignment="1">
      <alignment horizontal="center" vertical="center" wrapText="1"/>
      <protection/>
    </xf>
    <xf numFmtId="0" fontId="37" fillId="0" borderId="15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176" fontId="37" fillId="0" borderId="10" xfId="0" applyNumberFormat="1" applyFont="1" applyFill="1" applyBorder="1" applyAlignment="1">
      <alignment horizontal="center" vertical="center" wrapText="1"/>
    </xf>
    <xf numFmtId="0" fontId="40" fillId="0" borderId="10" xfId="65" applyFont="1" applyFill="1" applyBorder="1" applyAlignment="1">
      <alignment horizontal="left" vertical="center" wrapText="1"/>
      <protection/>
    </xf>
    <xf numFmtId="0" fontId="3" fillId="0" borderId="14" xfId="70" applyFont="1" applyFill="1" applyBorder="1" applyAlignment="1">
      <alignment horizontal="center" vertical="center" wrapText="1"/>
      <protection/>
    </xf>
    <xf numFmtId="0" fontId="3" fillId="0" borderId="15" xfId="70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_隧道及综合人行天桥和地道清单98.5%" xfId="62"/>
    <cellStyle name="40% - 强调文字颜色 6" xfId="63"/>
    <cellStyle name="60% - 强调文字颜色 6" xfId="64"/>
    <cellStyle name="常规 22" xfId="65"/>
    <cellStyle name="常规 17" xfId="66"/>
    <cellStyle name="常规 18" xfId="67"/>
    <cellStyle name="常规 24" xfId="68"/>
    <cellStyle name="常规 19" xfId="69"/>
    <cellStyle name="常规 2" xfId="70"/>
    <cellStyle name="常规 29" xfId="71"/>
    <cellStyle name="常规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pane xSplit="1" ySplit="3" topLeftCell="B25" activePane="bottomRight" state="frozen"/>
      <selection pane="bottomRight" activeCell="E33" sqref="E33"/>
    </sheetView>
  </sheetViews>
  <sheetFormatPr defaultColWidth="9.00390625" defaultRowHeight="14.25"/>
  <cols>
    <col min="1" max="1" width="9.00390625" style="5" customWidth="1"/>
    <col min="2" max="2" width="9.00390625" style="6" customWidth="1"/>
    <col min="3" max="3" width="17.75390625" style="6" customWidth="1"/>
    <col min="4" max="4" width="9.00390625" style="6" customWidth="1"/>
    <col min="5" max="5" width="10.25390625" style="6" bestFit="1" customWidth="1"/>
    <col min="6" max="6" width="36.375" style="6" customWidth="1"/>
    <col min="7" max="7" width="25.50390625" style="7" customWidth="1"/>
    <col min="8" max="16384" width="9.00390625" style="6" customWidth="1"/>
  </cols>
  <sheetData>
    <row r="1" spans="1:7" ht="33.75">
      <c r="A1" s="8" t="s">
        <v>0</v>
      </c>
      <c r="B1" s="8"/>
      <c r="C1" s="8"/>
      <c r="D1" s="8"/>
      <c r="E1" s="8"/>
      <c r="F1" s="8"/>
      <c r="G1" s="8"/>
    </row>
    <row r="2" spans="1:7" ht="14.25">
      <c r="A2" s="9" t="s">
        <v>1</v>
      </c>
      <c r="B2" s="9"/>
      <c r="C2" s="9"/>
      <c r="D2" s="9"/>
      <c r="E2" s="9"/>
      <c r="F2" s="9"/>
      <c r="G2" s="9"/>
    </row>
    <row r="3" spans="1:7" ht="20.25">
      <c r="A3" s="10" t="s">
        <v>2</v>
      </c>
      <c r="B3" s="11" t="s">
        <v>3</v>
      </c>
      <c r="C3" s="11"/>
      <c r="D3" s="11" t="s">
        <v>4</v>
      </c>
      <c r="E3" s="11" t="s">
        <v>5</v>
      </c>
      <c r="F3" s="11" t="s">
        <v>6</v>
      </c>
      <c r="G3" s="11" t="s">
        <v>7</v>
      </c>
    </row>
    <row r="4" spans="1:7" s="1" customFormat="1" ht="21" customHeight="1">
      <c r="A4" s="10" t="s">
        <v>8</v>
      </c>
      <c r="B4" s="12" t="s">
        <v>9</v>
      </c>
      <c r="C4" s="13"/>
      <c r="D4" s="13"/>
      <c r="E4" s="13"/>
      <c r="F4" s="13"/>
      <c r="G4" s="14"/>
    </row>
    <row r="5" spans="1:7" s="2" customFormat="1" ht="18" customHeight="1">
      <c r="A5" s="15">
        <v>1</v>
      </c>
      <c r="B5" s="16" t="s">
        <v>10</v>
      </c>
      <c r="C5" s="16"/>
      <c r="D5" s="17" t="s">
        <v>11</v>
      </c>
      <c r="E5" s="18"/>
      <c r="F5" s="19"/>
      <c r="G5" s="20"/>
    </row>
    <row r="6" spans="1:7" s="2" customFormat="1" ht="84">
      <c r="A6" s="21">
        <v>1.1</v>
      </c>
      <c r="B6" s="22" t="s">
        <v>12</v>
      </c>
      <c r="C6" s="23"/>
      <c r="D6" s="24" t="s">
        <v>13</v>
      </c>
      <c r="E6" s="25">
        <f>1.66244+0.20702+0.237*2+5.83261+21.63476</f>
        <v>29.81083</v>
      </c>
      <c r="F6" s="20" t="s">
        <v>14</v>
      </c>
      <c r="G6" s="20" t="s">
        <v>15</v>
      </c>
    </row>
    <row r="7" spans="1:7" s="2" customFormat="1" ht="24" customHeight="1">
      <c r="A7" s="21">
        <v>1.2</v>
      </c>
      <c r="B7" s="26" t="s">
        <v>16</v>
      </c>
      <c r="C7" s="27"/>
      <c r="D7" s="28" t="s">
        <v>11</v>
      </c>
      <c r="E7" s="25">
        <v>1</v>
      </c>
      <c r="F7" s="20" t="s">
        <v>17</v>
      </c>
      <c r="G7" s="20"/>
    </row>
    <row r="8" spans="1:7" s="2" customFormat="1" ht="18.75" customHeight="1">
      <c r="A8" s="15">
        <v>2</v>
      </c>
      <c r="B8" s="16" t="s">
        <v>18</v>
      </c>
      <c r="C8" s="16"/>
      <c r="D8" s="17" t="s">
        <v>11</v>
      </c>
      <c r="E8" s="25"/>
      <c r="F8" s="19"/>
      <c r="G8" s="20"/>
    </row>
    <row r="9" spans="1:7" s="2" customFormat="1" ht="60" customHeight="1">
      <c r="A9" s="21">
        <v>2.1</v>
      </c>
      <c r="B9" s="29" t="s">
        <v>19</v>
      </c>
      <c r="C9" s="20" t="s">
        <v>20</v>
      </c>
      <c r="D9" s="28" t="s">
        <v>21</v>
      </c>
      <c r="E9" s="25">
        <f>438053+87677.48</f>
        <v>525730.48</v>
      </c>
      <c r="F9" s="20" t="s">
        <v>22</v>
      </c>
      <c r="G9" s="30" t="s">
        <v>23</v>
      </c>
    </row>
    <row r="10" spans="1:7" s="2" customFormat="1" ht="92.25" customHeight="1">
      <c r="A10" s="21">
        <v>2.2</v>
      </c>
      <c r="B10" s="31"/>
      <c r="C10" s="20" t="s">
        <v>24</v>
      </c>
      <c r="D10" s="28" t="s">
        <v>21</v>
      </c>
      <c r="E10" s="25">
        <f>3770.34+28537.92+2158.3</f>
        <v>34466.56</v>
      </c>
      <c r="F10" s="20" t="s">
        <v>22</v>
      </c>
      <c r="G10" s="32"/>
    </row>
    <row r="11" spans="1:7" s="2" customFormat="1" ht="24">
      <c r="A11" s="21">
        <v>2.3000000000000003</v>
      </c>
      <c r="B11" s="31"/>
      <c r="C11" s="20" t="s">
        <v>25</v>
      </c>
      <c r="D11" s="28" t="s">
        <v>26</v>
      </c>
      <c r="E11" s="25">
        <f>(3218.52+591.28)/2+11379.68/2+78685.29+237.5*4</f>
        <v>87230.03</v>
      </c>
      <c r="F11" s="20" t="s">
        <v>27</v>
      </c>
      <c r="G11" s="20" t="s">
        <v>28</v>
      </c>
    </row>
    <row r="12" spans="1:7" s="2" customFormat="1" ht="24.75" customHeight="1">
      <c r="A12" s="21">
        <v>2.4000000000000004</v>
      </c>
      <c r="B12" s="29" t="s">
        <v>29</v>
      </c>
      <c r="C12" s="20" t="s">
        <v>30</v>
      </c>
      <c r="D12" s="28" t="s">
        <v>21</v>
      </c>
      <c r="E12" s="25">
        <f>70409.52+19504.56</f>
        <v>89914.08</v>
      </c>
      <c r="F12" s="20" t="s">
        <v>31</v>
      </c>
      <c r="G12" s="20" t="s">
        <v>32</v>
      </c>
    </row>
    <row r="13" spans="1:7" s="2" customFormat="1" ht="24.75" customHeight="1">
      <c r="A13" s="21">
        <v>2.5000000000000004</v>
      </c>
      <c r="B13" s="33"/>
      <c r="C13" s="20" t="s">
        <v>33</v>
      </c>
      <c r="D13" s="19" t="s">
        <v>26</v>
      </c>
      <c r="E13" s="25">
        <f>2853.64+605.71+11379.68+78685.29+237.5*4</f>
        <v>94474.31999999999</v>
      </c>
      <c r="F13" s="20" t="s">
        <v>34</v>
      </c>
      <c r="G13" s="20"/>
    </row>
    <row r="14" spans="1:7" s="3" customFormat="1" ht="39" customHeight="1">
      <c r="A14" s="21">
        <v>2.6000000000000005</v>
      </c>
      <c r="B14" s="19" t="s">
        <v>35</v>
      </c>
      <c r="C14" s="20" t="s">
        <v>36</v>
      </c>
      <c r="D14" s="28" t="s">
        <v>21</v>
      </c>
      <c r="E14" s="25">
        <f>189.75*2*2.5</f>
        <v>948.75</v>
      </c>
      <c r="F14" s="20" t="s">
        <v>37</v>
      </c>
      <c r="G14" s="20" t="s">
        <v>38</v>
      </c>
    </row>
    <row r="15" spans="1:7" s="3" customFormat="1" ht="41.25" customHeight="1">
      <c r="A15" s="21">
        <v>2.7000000000000006</v>
      </c>
      <c r="B15" s="19" t="s">
        <v>39</v>
      </c>
      <c r="C15" s="20" t="s">
        <v>40</v>
      </c>
      <c r="D15" s="37" t="s">
        <v>11</v>
      </c>
      <c r="E15" s="38">
        <v>1</v>
      </c>
      <c r="F15" s="32"/>
      <c r="G15" s="20"/>
    </row>
    <row r="16" spans="1:7" s="3" customFormat="1" ht="22.5" customHeight="1">
      <c r="A16" s="39">
        <v>3</v>
      </c>
      <c r="B16" s="40" t="s">
        <v>41</v>
      </c>
      <c r="C16" s="40"/>
      <c r="D16" s="41" t="s">
        <v>11</v>
      </c>
      <c r="E16" s="42">
        <v>1</v>
      </c>
      <c r="F16" s="43" t="s">
        <v>42</v>
      </c>
      <c r="G16" s="20"/>
    </row>
    <row r="17" spans="1:7" s="1" customFormat="1" ht="27" customHeight="1">
      <c r="A17" s="10" t="s">
        <v>43</v>
      </c>
      <c r="B17" s="44" t="s">
        <v>44</v>
      </c>
      <c r="C17" s="44"/>
      <c r="D17" s="44"/>
      <c r="E17" s="44"/>
      <c r="F17" s="44"/>
      <c r="G17" s="44"/>
    </row>
    <row r="18" spans="1:7" s="2" customFormat="1" ht="18" customHeight="1">
      <c r="A18" s="15">
        <v>1</v>
      </c>
      <c r="B18" s="16" t="s">
        <v>10</v>
      </c>
      <c r="C18" s="16"/>
      <c r="D18" s="17" t="s">
        <v>11</v>
      </c>
      <c r="E18" s="18"/>
      <c r="F18" s="43"/>
      <c r="G18" s="20"/>
    </row>
    <row r="19" spans="1:7" s="3" customFormat="1" ht="72">
      <c r="A19" s="21">
        <v>1.1</v>
      </c>
      <c r="B19" s="22" t="s">
        <v>12</v>
      </c>
      <c r="C19" s="23"/>
      <c r="D19" s="24" t="s">
        <v>45</v>
      </c>
      <c r="E19" s="25">
        <f>(13.43227-0.2375)*2+6.137758+2.37723+1.42746+0.31411</f>
        <v>36.646097999999995</v>
      </c>
      <c r="F19" s="20" t="s">
        <v>46</v>
      </c>
      <c r="G19" s="20" t="s">
        <v>15</v>
      </c>
    </row>
    <row r="20" spans="1:7" s="3" customFormat="1" ht="22.5" customHeight="1">
      <c r="A20" s="21">
        <v>1.2</v>
      </c>
      <c r="B20" s="26" t="s">
        <v>16</v>
      </c>
      <c r="C20" s="27"/>
      <c r="D20" s="28" t="s">
        <v>11</v>
      </c>
      <c r="E20" s="25">
        <v>1</v>
      </c>
      <c r="F20" s="20" t="s">
        <v>47</v>
      </c>
      <c r="G20" s="20"/>
    </row>
    <row r="21" spans="1:7" s="3" customFormat="1" ht="24.75" customHeight="1">
      <c r="A21" s="21">
        <v>1.3</v>
      </c>
      <c r="B21" s="26" t="s">
        <v>48</v>
      </c>
      <c r="C21" s="27"/>
      <c r="D21" s="28" t="s">
        <v>11</v>
      </c>
      <c r="E21" s="42">
        <v>1</v>
      </c>
      <c r="F21" s="20" t="s">
        <v>49</v>
      </c>
      <c r="G21" s="20"/>
    </row>
    <row r="22" spans="1:7" s="3" customFormat="1" ht="18.75" customHeight="1">
      <c r="A22" s="15">
        <v>2</v>
      </c>
      <c r="B22" s="16" t="s">
        <v>18</v>
      </c>
      <c r="C22" s="16"/>
      <c r="D22" s="17" t="s">
        <v>11</v>
      </c>
      <c r="E22" s="25"/>
      <c r="F22" s="19"/>
      <c r="G22" s="20"/>
    </row>
    <row r="23" spans="1:7" s="2" customFormat="1" ht="51" customHeight="1">
      <c r="A23" s="21">
        <v>2.1</v>
      </c>
      <c r="B23" s="43" t="s">
        <v>19</v>
      </c>
      <c r="C23" s="20" t="s">
        <v>50</v>
      </c>
      <c r="D23" s="28" t="s">
        <v>21</v>
      </c>
      <c r="E23" s="25">
        <f>29466.64+31633.55</f>
        <v>61100.19</v>
      </c>
      <c r="F23" s="20" t="s">
        <v>51</v>
      </c>
      <c r="G23" s="30" t="s">
        <v>52</v>
      </c>
    </row>
    <row r="24" spans="1:7" s="2" customFormat="1" ht="64.5" customHeight="1">
      <c r="A24" s="21">
        <v>2.2</v>
      </c>
      <c r="B24" s="43"/>
      <c r="C24" s="20" t="s">
        <v>53</v>
      </c>
      <c r="D24" s="28" t="s">
        <v>21</v>
      </c>
      <c r="E24" s="25">
        <f>24088.03+362091.85-3770.34+50597.96</f>
        <v>433007.5</v>
      </c>
      <c r="F24" s="20" t="s">
        <v>51</v>
      </c>
      <c r="G24" s="32"/>
    </row>
    <row r="25" spans="1:7" s="3" customFormat="1" ht="21" customHeight="1">
      <c r="A25" s="21">
        <v>2.3000000000000003</v>
      </c>
      <c r="B25" s="43" t="s">
        <v>29</v>
      </c>
      <c r="C25" s="20" t="s">
        <v>54</v>
      </c>
      <c r="D25" s="28" t="s">
        <v>21</v>
      </c>
      <c r="E25" s="25">
        <f>4874.54+6219.98</f>
        <v>11094.52</v>
      </c>
      <c r="F25" s="45" t="s">
        <v>31</v>
      </c>
      <c r="G25" s="20" t="s">
        <v>55</v>
      </c>
    </row>
    <row r="26" spans="1:7" s="3" customFormat="1" ht="24">
      <c r="A26" s="21">
        <v>2.4000000000000004</v>
      </c>
      <c r="B26" s="43"/>
      <c r="C26" s="20" t="s">
        <v>56</v>
      </c>
      <c r="D26" s="28" t="s">
        <v>26</v>
      </c>
      <c r="E26" s="25">
        <v>1530.29</v>
      </c>
      <c r="F26" s="20" t="s">
        <v>34</v>
      </c>
      <c r="G26" s="20"/>
    </row>
    <row r="27" spans="1:7" s="3" customFormat="1" ht="48">
      <c r="A27" s="21">
        <v>2.5000000000000004</v>
      </c>
      <c r="B27" s="29" t="s">
        <v>57</v>
      </c>
      <c r="C27" s="46" t="s">
        <v>58</v>
      </c>
      <c r="D27" s="47" t="s">
        <v>21</v>
      </c>
      <c r="E27" s="25">
        <f>45533.93*2.5+15136.51*2.34</f>
        <v>149254.2584</v>
      </c>
      <c r="F27" s="20" t="s">
        <v>37</v>
      </c>
      <c r="G27" s="20" t="s">
        <v>59</v>
      </c>
    </row>
    <row r="28" spans="1:7" s="3" customFormat="1" ht="38.25" customHeight="1">
      <c r="A28" s="21">
        <v>2.6000000000000005</v>
      </c>
      <c r="B28" s="76"/>
      <c r="C28" s="46" t="s">
        <v>60</v>
      </c>
      <c r="D28" s="47" t="s">
        <v>26</v>
      </c>
      <c r="E28" s="25">
        <f>145.15*2+76.67*2</f>
        <v>443.64</v>
      </c>
      <c r="F28" s="20"/>
      <c r="G28" s="20"/>
    </row>
    <row r="29" spans="1:7" s="2" customFormat="1" ht="38.25" customHeight="1">
      <c r="A29" s="21">
        <v>2.7000000000000006</v>
      </c>
      <c r="B29" s="77"/>
      <c r="C29" s="46" t="s">
        <v>61</v>
      </c>
      <c r="D29" s="28" t="s">
        <v>26</v>
      </c>
      <c r="E29" s="25">
        <v>132</v>
      </c>
      <c r="F29" s="20" t="s">
        <v>62</v>
      </c>
      <c r="G29" s="20"/>
    </row>
    <row r="30" spans="1:7" s="2" customFormat="1" ht="38.25" customHeight="1">
      <c r="A30" s="21">
        <v>2.8000000000000007</v>
      </c>
      <c r="B30" s="77"/>
      <c r="C30" s="46" t="s">
        <v>63</v>
      </c>
      <c r="D30" s="78" t="s">
        <v>26</v>
      </c>
      <c r="E30" s="25">
        <f>179.96*2</f>
        <v>359.92</v>
      </c>
      <c r="F30" s="20"/>
      <c r="G30" s="20"/>
    </row>
    <row r="31" spans="1:7" s="2" customFormat="1" ht="29.25" customHeight="1">
      <c r="A31" s="21">
        <v>2.900000000000001</v>
      </c>
      <c r="B31" s="79"/>
      <c r="C31" s="20" t="s">
        <v>64</v>
      </c>
      <c r="D31" s="19" t="s">
        <v>26</v>
      </c>
      <c r="E31" s="25">
        <f>1582+2437.27</f>
        <v>4019.27</v>
      </c>
      <c r="F31" s="48" t="s">
        <v>65</v>
      </c>
      <c r="G31" s="20" t="s">
        <v>66</v>
      </c>
    </row>
    <row r="32" spans="1:7" s="2" customFormat="1" ht="29.25" customHeight="1">
      <c r="A32" s="80" t="s">
        <v>67</v>
      </c>
      <c r="B32" s="81"/>
      <c r="C32" s="82" t="s">
        <v>68</v>
      </c>
      <c r="D32" s="19" t="s">
        <v>26</v>
      </c>
      <c r="E32" s="83"/>
      <c r="F32" s="84" t="s">
        <v>69</v>
      </c>
      <c r="G32" s="20"/>
    </row>
    <row r="33" spans="1:7" s="3" customFormat="1" ht="48">
      <c r="A33" s="21" t="s">
        <v>70</v>
      </c>
      <c r="B33" s="49" t="s">
        <v>71</v>
      </c>
      <c r="C33" s="46" t="s">
        <v>72</v>
      </c>
      <c r="D33" s="47" t="s">
        <v>26</v>
      </c>
      <c r="E33" s="25">
        <f>569.68+625.4+1337.5+565.69+3309.47</f>
        <v>6407.74</v>
      </c>
      <c r="F33" s="20" t="s">
        <v>73</v>
      </c>
      <c r="G33" s="20" t="s">
        <v>74</v>
      </c>
    </row>
    <row r="34" spans="1:7" s="3" customFormat="1" ht="27" customHeight="1">
      <c r="A34" s="21" t="s">
        <v>75</v>
      </c>
      <c r="B34" s="50"/>
      <c r="C34" s="46" t="s">
        <v>76</v>
      </c>
      <c r="D34" s="47" t="s">
        <v>26</v>
      </c>
      <c r="E34" s="25">
        <f>30.96+47</f>
        <v>77.96000000000001</v>
      </c>
      <c r="F34" s="20" t="s">
        <v>73</v>
      </c>
      <c r="G34" s="20"/>
    </row>
    <row r="35" spans="1:7" s="3" customFormat="1" ht="25.5" customHeight="1">
      <c r="A35" s="21" t="s">
        <v>77</v>
      </c>
      <c r="B35" s="50"/>
      <c r="C35" s="46" t="s">
        <v>78</v>
      </c>
      <c r="D35" s="47" t="s">
        <v>26</v>
      </c>
      <c r="E35" s="25">
        <f>569.68+625.4+1337.5+565.69+(3309.47-834.51)+834.51*2</f>
        <v>7242.25</v>
      </c>
      <c r="F35" s="20" t="s">
        <v>79</v>
      </c>
      <c r="G35" s="20"/>
    </row>
    <row r="36" spans="1:7" s="3" customFormat="1" ht="20.25" customHeight="1">
      <c r="A36" s="21" t="s">
        <v>80</v>
      </c>
      <c r="B36" s="50"/>
      <c r="C36" s="46" t="s">
        <v>81</v>
      </c>
      <c r="D36" s="47" t="s">
        <v>26</v>
      </c>
      <c r="E36" s="25">
        <f>E33+E34</f>
        <v>6485.7</v>
      </c>
      <c r="F36" s="20" t="s">
        <v>82</v>
      </c>
      <c r="G36" s="20" t="s">
        <v>83</v>
      </c>
    </row>
    <row r="37" spans="1:7" s="3" customFormat="1" ht="18.75" customHeight="1">
      <c r="A37" s="21" t="s">
        <v>84</v>
      </c>
      <c r="B37" s="85" t="s">
        <v>85</v>
      </c>
      <c r="C37" s="46" t="s">
        <v>86</v>
      </c>
      <c r="D37" s="47" t="s">
        <v>87</v>
      </c>
      <c r="E37" s="25">
        <f>2+1077-16+358+22</f>
        <v>1443</v>
      </c>
      <c r="F37" s="29" t="s">
        <v>88</v>
      </c>
      <c r="G37" s="20" t="s">
        <v>89</v>
      </c>
    </row>
    <row r="38" spans="1:7" s="3" customFormat="1" ht="16.5" customHeight="1">
      <c r="A38" s="21" t="s">
        <v>90</v>
      </c>
      <c r="B38" s="86"/>
      <c r="C38" s="46" t="s">
        <v>91</v>
      </c>
      <c r="D38" s="47" t="s">
        <v>87</v>
      </c>
      <c r="E38" s="25">
        <f>3656+2480+1758+26+448+48+13856</f>
        <v>22272</v>
      </c>
      <c r="F38" s="31"/>
      <c r="G38" s="20" t="s">
        <v>89</v>
      </c>
    </row>
    <row r="39" spans="1:7" s="3" customFormat="1" ht="16.5" customHeight="1">
      <c r="A39" s="21" t="s">
        <v>92</v>
      </c>
      <c r="B39" s="86"/>
      <c r="C39" s="46" t="s">
        <v>93</v>
      </c>
      <c r="D39" s="47" t="s">
        <v>87</v>
      </c>
      <c r="E39" s="25">
        <f>1768+2632+4931</f>
        <v>9331</v>
      </c>
      <c r="F39" s="33"/>
      <c r="G39" s="20" t="s">
        <v>89</v>
      </c>
    </row>
    <row r="40" spans="1:7" s="3" customFormat="1" ht="16.5" customHeight="1">
      <c r="A40" s="21" t="s">
        <v>94</v>
      </c>
      <c r="B40" s="86"/>
      <c r="C40" s="46" t="s">
        <v>95</v>
      </c>
      <c r="D40" s="47" t="s">
        <v>87</v>
      </c>
      <c r="E40" s="25">
        <v>16</v>
      </c>
      <c r="F40" s="87"/>
      <c r="G40" s="20"/>
    </row>
    <row r="41" spans="1:7" s="3" customFormat="1" ht="32.25" customHeight="1">
      <c r="A41" s="21" t="s">
        <v>96</v>
      </c>
      <c r="B41" s="49" t="s">
        <v>97</v>
      </c>
      <c r="C41" s="46" t="s">
        <v>98</v>
      </c>
      <c r="D41" s="51" t="s">
        <v>21</v>
      </c>
      <c r="E41" s="25">
        <f>(6130+1868.9-263.4)*1.87</f>
        <v>14465.385</v>
      </c>
      <c r="F41" s="20" t="s">
        <v>99</v>
      </c>
      <c r="G41" s="20" t="s">
        <v>100</v>
      </c>
    </row>
    <row r="42" spans="1:7" s="3" customFormat="1" ht="32.25" customHeight="1">
      <c r="A42" s="21" t="s">
        <v>101</v>
      </c>
      <c r="B42" s="52"/>
      <c r="C42" s="46" t="s">
        <v>102</v>
      </c>
      <c r="D42" s="51" t="s">
        <v>11</v>
      </c>
      <c r="E42" s="25">
        <v>1</v>
      </c>
      <c r="F42" s="20" t="s">
        <v>103</v>
      </c>
      <c r="G42" s="20"/>
    </row>
  </sheetData>
  <sheetProtection/>
  <mergeCells count="26">
    <mergeCell ref="A1:G1"/>
    <mergeCell ref="A2:G2"/>
    <mergeCell ref="B3:C3"/>
    <mergeCell ref="B4:G4"/>
    <mergeCell ref="B5:C5"/>
    <mergeCell ref="B6:C6"/>
    <mergeCell ref="B7:C7"/>
    <mergeCell ref="B8:C8"/>
    <mergeCell ref="B16:C16"/>
    <mergeCell ref="B17:G17"/>
    <mergeCell ref="B18:C18"/>
    <mergeCell ref="B19:C19"/>
    <mergeCell ref="B20:C20"/>
    <mergeCell ref="B21:C21"/>
    <mergeCell ref="B22:C22"/>
    <mergeCell ref="B9:B11"/>
    <mergeCell ref="B12:B13"/>
    <mergeCell ref="B23:B24"/>
    <mergeCell ref="B25:B26"/>
    <mergeCell ref="B27:B32"/>
    <mergeCell ref="B33:B36"/>
    <mergeCell ref="B37:B40"/>
    <mergeCell ref="B41:B42"/>
    <mergeCell ref="F37:F39"/>
    <mergeCell ref="G9:G10"/>
    <mergeCell ref="G23:G24"/>
  </mergeCells>
  <printOptions/>
  <pageMargins left="0.7" right="0.7" top="0.75" bottom="0.75" header="0.3" footer="0.3"/>
  <pageSetup fitToHeight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1">
      <pane xSplit="1" ySplit="3" topLeftCell="B55" activePane="bottomRight" state="frozen"/>
      <selection pane="bottomRight" activeCell="I64" sqref="I64"/>
    </sheetView>
  </sheetViews>
  <sheetFormatPr defaultColWidth="9.00390625" defaultRowHeight="14.25"/>
  <cols>
    <col min="1" max="1" width="9.00390625" style="5" customWidth="1"/>
    <col min="2" max="2" width="9.00390625" style="6" customWidth="1"/>
    <col min="3" max="3" width="17.75390625" style="6" customWidth="1"/>
    <col min="4" max="4" width="9.00390625" style="6" customWidth="1"/>
    <col min="5" max="5" width="10.25390625" style="6" bestFit="1" customWidth="1"/>
    <col min="6" max="6" width="36.375" style="6" customWidth="1"/>
    <col min="7" max="7" width="25.50390625" style="7" customWidth="1"/>
    <col min="8" max="16384" width="9.00390625" style="6" customWidth="1"/>
  </cols>
  <sheetData>
    <row r="1" spans="1:7" ht="33.75">
      <c r="A1" s="8" t="s">
        <v>104</v>
      </c>
      <c r="B1" s="8"/>
      <c r="C1" s="8"/>
      <c r="D1" s="8"/>
      <c r="E1" s="8"/>
      <c r="F1" s="8"/>
      <c r="G1" s="8"/>
    </row>
    <row r="2" spans="1:7" ht="14.25">
      <c r="A2" s="9" t="s">
        <v>105</v>
      </c>
      <c r="B2" s="9"/>
      <c r="C2" s="9"/>
      <c r="D2" s="9"/>
      <c r="E2" s="9"/>
      <c r="F2" s="9"/>
      <c r="G2" s="9"/>
    </row>
    <row r="3" spans="1:7" ht="20.25">
      <c r="A3" s="10" t="s">
        <v>2</v>
      </c>
      <c r="B3" s="11" t="s">
        <v>3</v>
      </c>
      <c r="C3" s="11"/>
      <c r="D3" s="11" t="s">
        <v>4</v>
      </c>
      <c r="E3" s="11" t="s">
        <v>5</v>
      </c>
      <c r="F3" s="11" t="s">
        <v>6</v>
      </c>
      <c r="G3" s="11" t="s">
        <v>7</v>
      </c>
    </row>
    <row r="4" spans="1:7" s="1" customFormat="1" ht="21" customHeight="1">
      <c r="A4" s="10" t="s">
        <v>8</v>
      </c>
      <c r="B4" s="12" t="s">
        <v>9</v>
      </c>
      <c r="C4" s="13"/>
      <c r="D4" s="13"/>
      <c r="E4" s="13"/>
      <c r="F4" s="13"/>
      <c r="G4" s="14"/>
    </row>
    <row r="5" spans="1:7" s="2" customFormat="1" ht="18" customHeight="1">
      <c r="A5" s="15">
        <v>1</v>
      </c>
      <c r="B5" s="16" t="s">
        <v>10</v>
      </c>
      <c r="C5" s="16"/>
      <c r="D5" s="17" t="s">
        <v>11</v>
      </c>
      <c r="E5" s="18"/>
      <c r="F5" s="19"/>
      <c r="G5" s="20"/>
    </row>
    <row r="6" spans="1:7" s="2" customFormat="1" ht="84">
      <c r="A6" s="21">
        <v>1.1</v>
      </c>
      <c r="B6" s="22" t="s">
        <v>12</v>
      </c>
      <c r="C6" s="23"/>
      <c r="D6" s="24" t="s">
        <v>13</v>
      </c>
      <c r="E6" s="25">
        <f>24.753+7.10294+1.3109</f>
        <v>33.16684</v>
      </c>
      <c r="F6" s="20" t="s">
        <v>14</v>
      </c>
      <c r="G6" s="20" t="s">
        <v>15</v>
      </c>
    </row>
    <row r="7" spans="1:7" s="2" customFormat="1" ht="24" customHeight="1">
      <c r="A7" s="21">
        <v>1.2</v>
      </c>
      <c r="B7" s="26" t="s">
        <v>16</v>
      </c>
      <c r="C7" s="27"/>
      <c r="D7" s="28" t="s">
        <v>11</v>
      </c>
      <c r="E7" s="25">
        <v>1</v>
      </c>
      <c r="F7" s="20" t="s">
        <v>17</v>
      </c>
      <c r="G7" s="20"/>
    </row>
    <row r="8" spans="1:7" s="2" customFormat="1" ht="18.75" customHeight="1">
      <c r="A8" s="15">
        <v>2</v>
      </c>
      <c r="B8" s="16" t="s">
        <v>18</v>
      </c>
      <c r="C8" s="16"/>
      <c r="D8" s="17" t="s">
        <v>11</v>
      </c>
      <c r="E8" s="25"/>
      <c r="F8" s="19"/>
      <c r="G8" s="20"/>
    </row>
    <row r="9" spans="1:7" s="2" customFormat="1" ht="60" customHeight="1">
      <c r="A9" s="21">
        <v>2.1</v>
      </c>
      <c r="B9" s="29" t="s">
        <v>19</v>
      </c>
      <c r="C9" s="20" t="s">
        <v>20</v>
      </c>
      <c r="D9" s="28" t="s">
        <v>21</v>
      </c>
      <c r="E9" s="25">
        <f>318796.76</f>
        <v>318796.76</v>
      </c>
      <c r="F9" s="20" t="s">
        <v>22</v>
      </c>
      <c r="G9" s="30" t="s">
        <v>23</v>
      </c>
    </row>
    <row r="10" spans="1:7" s="2" customFormat="1" ht="92.25" customHeight="1">
      <c r="A10" s="21">
        <v>2.2</v>
      </c>
      <c r="B10" s="31"/>
      <c r="C10" s="20" t="s">
        <v>24</v>
      </c>
      <c r="D10" s="28" t="s">
        <v>21</v>
      </c>
      <c r="E10" s="25">
        <f>77524.74+12104.81</f>
        <v>89629.55</v>
      </c>
      <c r="F10" s="20" t="s">
        <v>22</v>
      </c>
      <c r="G10" s="32"/>
    </row>
    <row r="11" spans="1:7" s="2" customFormat="1" ht="24">
      <c r="A11" s="21" t="s">
        <v>106</v>
      </c>
      <c r="B11" s="31"/>
      <c r="C11" s="20" t="s">
        <v>107</v>
      </c>
      <c r="D11" s="28" t="s">
        <v>21</v>
      </c>
      <c r="E11" s="25">
        <v>4848</v>
      </c>
      <c r="F11" s="20" t="s">
        <v>108</v>
      </c>
      <c r="G11" s="32" t="s">
        <v>109</v>
      </c>
    </row>
    <row r="12" spans="1:7" s="2" customFormat="1" ht="24">
      <c r="A12" s="21" t="s">
        <v>110</v>
      </c>
      <c r="B12" s="31"/>
      <c r="C12" s="20" t="s">
        <v>25</v>
      </c>
      <c r="D12" s="28" t="s">
        <v>26</v>
      </c>
      <c r="E12" s="25">
        <f>40660.664/2+(13416.5+3520.65)/2</f>
        <v>28798.907</v>
      </c>
      <c r="F12" s="20" t="s">
        <v>27</v>
      </c>
      <c r="G12" s="20" t="s">
        <v>28</v>
      </c>
    </row>
    <row r="13" spans="1:7" s="2" customFormat="1" ht="24.75" customHeight="1">
      <c r="A13" s="21" t="s">
        <v>111</v>
      </c>
      <c r="B13" s="29" t="s">
        <v>29</v>
      </c>
      <c r="C13" s="20" t="s">
        <v>30</v>
      </c>
      <c r="D13" s="28" t="s">
        <v>21</v>
      </c>
      <c r="E13" s="25">
        <f>35428.3+36413.508</f>
        <v>71841.808</v>
      </c>
      <c r="F13" s="20" t="s">
        <v>31</v>
      </c>
      <c r="G13" s="20" t="s">
        <v>32</v>
      </c>
    </row>
    <row r="14" spans="1:7" s="2" customFormat="1" ht="24.75" customHeight="1">
      <c r="A14" s="21" t="s">
        <v>112</v>
      </c>
      <c r="B14" s="33"/>
      <c r="C14" s="20" t="s">
        <v>33</v>
      </c>
      <c r="D14" s="19" t="s">
        <v>26</v>
      </c>
      <c r="E14" s="25">
        <f>43682.86+9842.47+3520.65</f>
        <v>57045.98</v>
      </c>
      <c r="F14" s="20" t="s">
        <v>34</v>
      </c>
      <c r="G14" s="20"/>
    </row>
    <row r="15" spans="1:7" s="2" customFormat="1" ht="39" customHeight="1">
      <c r="A15" s="21" t="s">
        <v>113</v>
      </c>
      <c r="B15" s="19" t="s">
        <v>35</v>
      </c>
      <c r="C15" s="20" t="s">
        <v>36</v>
      </c>
      <c r="D15" s="28" t="s">
        <v>21</v>
      </c>
      <c r="E15" s="25">
        <f>212*2.5</f>
        <v>530</v>
      </c>
      <c r="F15" s="20" t="s">
        <v>37</v>
      </c>
      <c r="G15" s="20" t="s">
        <v>114</v>
      </c>
    </row>
    <row r="16" spans="1:7" s="2" customFormat="1" ht="39" customHeight="1">
      <c r="A16" s="21" t="s">
        <v>115</v>
      </c>
      <c r="B16" s="19"/>
      <c r="C16" s="20" t="s">
        <v>116</v>
      </c>
      <c r="D16" s="19" t="s">
        <v>26</v>
      </c>
      <c r="E16" s="25">
        <v>1334.3</v>
      </c>
      <c r="F16" s="20"/>
      <c r="G16" s="20"/>
    </row>
    <row r="17" spans="1:7" s="2" customFormat="1" ht="39" customHeight="1">
      <c r="A17" s="21" t="s">
        <v>117</v>
      </c>
      <c r="B17" s="19"/>
      <c r="C17" s="20" t="s">
        <v>118</v>
      </c>
      <c r="D17" s="19" t="s">
        <v>26</v>
      </c>
      <c r="E17" s="25">
        <v>93.31</v>
      </c>
      <c r="F17" s="20" t="s">
        <v>119</v>
      </c>
      <c r="G17" s="20"/>
    </row>
    <row r="18" spans="1:7" s="2" customFormat="1" ht="39" customHeight="1">
      <c r="A18" s="21" t="s">
        <v>67</v>
      </c>
      <c r="B18" s="19" t="s">
        <v>120</v>
      </c>
      <c r="C18" s="20"/>
      <c r="D18" s="34" t="s">
        <v>26</v>
      </c>
      <c r="E18" s="35">
        <f>(6.31+4.8+4.8+11.8+8.81)*2</f>
        <v>73.04</v>
      </c>
      <c r="F18" s="36"/>
      <c r="G18" s="20" t="s">
        <v>121</v>
      </c>
    </row>
    <row r="19" spans="1:7" s="3" customFormat="1" ht="41.25" customHeight="1">
      <c r="A19" s="21" t="s">
        <v>70</v>
      </c>
      <c r="B19" s="19" t="s">
        <v>39</v>
      </c>
      <c r="C19" s="20" t="s">
        <v>122</v>
      </c>
      <c r="D19" s="37" t="s">
        <v>11</v>
      </c>
      <c r="E19" s="38">
        <v>1</v>
      </c>
      <c r="F19" s="32"/>
      <c r="G19" s="20"/>
    </row>
    <row r="20" spans="1:7" s="3" customFormat="1" ht="22.5" customHeight="1">
      <c r="A20" s="39">
        <v>3</v>
      </c>
      <c r="B20" s="40" t="s">
        <v>41</v>
      </c>
      <c r="C20" s="40"/>
      <c r="D20" s="41" t="s">
        <v>11</v>
      </c>
      <c r="E20" s="42">
        <v>1</v>
      </c>
      <c r="F20" s="43" t="s">
        <v>42</v>
      </c>
      <c r="G20" s="20"/>
    </row>
    <row r="21" spans="1:7" s="1" customFormat="1" ht="27" customHeight="1">
      <c r="A21" s="10" t="s">
        <v>43</v>
      </c>
      <c r="B21" s="44" t="s">
        <v>44</v>
      </c>
      <c r="C21" s="44"/>
      <c r="D21" s="44"/>
      <c r="E21" s="44"/>
      <c r="F21" s="44"/>
      <c r="G21" s="44"/>
    </row>
    <row r="22" spans="1:7" s="2" customFormat="1" ht="18" customHeight="1">
      <c r="A22" s="15">
        <v>1</v>
      </c>
      <c r="B22" s="16" t="s">
        <v>10</v>
      </c>
      <c r="C22" s="16"/>
      <c r="D22" s="17" t="s">
        <v>11</v>
      </c>
      <c r="E22" s="18"/>
      <c r="F22" s="43"/>
      <c r="G22" s="20"/>
    </row>
    <row r="23" spans="1:7" s="3" customFormat="1" ht="72">
      <c r="A23" s="21">
        <v>1.1</v>
      </c>
      <c r="B23" s="22" t="s">
        <v>12</v>
      </c>
      <c r="C23" s="23"/>
      <c r="D23" s="24" t="s">
        <v>45</v>
      </c>
      <c r="E23" s="25">
        <f>1.891+16.15084+1.27454</f>
        <v>19.316380000000002</v>
      </c>
      <c r="F23" s="20" t="s">
        <v>46</v>
      </c>
      <c r="G23" s="20" t="s">
        <v>15</v>
      </c>
    </row>
    <row r="24" spans="1:7" s="3" customFormat="1" ht="22.5" customHeight="1">
      <c r="A24" s="21">
        <v>1.2</v>
      </c>
      <c r="B24" s="26" t="s">
        <v>16</v>
      </c>
      <c r="C24" s="27"/>
      <c r="D24" s="28" t="s">
        <v>11</v>
      </c>
      <c r="E24" s="25">
        <v>1</v>
      </c>
      <c r="F24" s="20" t="s">
        <v>47</v>
      </c>
      <c r="G24" s="20"/>
    </row>
    <row r="25" spans="1:7" s="3" customFormat="1" ht="24.75" customHeight="1">
      <c r="A25" s="21">
        <v>1.3</v>
      </c>
      <c r="B25" s="26" t="s">
        <v>48</v>
      </c>
      <c r="C25" s="27"/>
      <c r="D25" s="28" t="s">
        <v>11</v>
      </c>
      <c r="E25" s="42">
        <v>1</v>
      </c>
      <c r="F25" s="20" t="s">
        <v>49</v>
      </c>
      <c r="G25" s="20"/>
    </row>
    <row r="26" spans="1:7" s="3" customFormat="1" ht="18.75" customHeight="1">
      <c r="A26" s="15">
        <v>2</v>
      </c>
      <c r="B26" s="16" t="s">
        <v>18</v>
      </c>
      <c r="C26" s="16"/>
      <c r="D26" s="17" t="s">
        <v>11</v>
      </c>
      <c r="E26" s="25"/>
      <c r="F26" s="19"/>
      <c r="G26" s="20"/>
    </row>
    <row r="27" spans="1:7" s="2" customFormat="1" ht="51" customHeight="1">
      <c r="A27" s="21">
        <v>2.1</v>
      </c>
      <c r="B27" s="43" t="s">
        <v>19</v>
      </c>
      <c r="C27" s="20" t="s">
        <v>50</v>
      </c>
      <c r="D27" s="28" t="s">
        <v>21</v>
      </c>
      <c r="E27" s="25">
        <f>23106.09</f>
        <v>23106.09</v>
      </c>
      <c r="F27" s="20" t="s">
        <v>51</v>
      </c>
      <c r="G27" s="30" t="s">
        <v>52</v>
      </c>
    </row>
    <row r="28" spans="1:7" s="2" customFormat="1" ht="64.5" customHeight="1">
      <c r="A28" s="21">
        <v>2.2</v>
      </c>
      <c r="B28" s="43"/>
      <c r="C28" s="20" t="s">
        <v>53</v>
      </c>
      <c r="D28" s="28" t="s">
        <v>21</v>
      </c>
      <c r="E28" s="25">
        <f>239957.56+9435.86</f>
        <v>249393.41999999998</v>
      </c>
      <c r="F28" s="20" t="s">
        <v>51</v>
      </c>
      <c r="G28" s="32"/>
    </row>
    <row r="29" spans="1:7" s="2" customFormat="1" ht="21" customHeight="1">
      <c r="A29" s="21">
        <v>2.3000000000000003</v>
      </c>
      <c r="B29" s="43" t="s">
        <v>29</v>
      </c>
      <c r="C29" s="20" t="s">
        <v>54</v>
      </c>
      <c r="D29" s="28" t="s">
        <v>21</v>
      </c>
      <c r="E29" s="25">
        <v>3782</v>
      </c>
      <c r="F29" s="45" t="s">
        <v>31</v>
      </c>
      <c r="G29" s="20" t="s">
        <v>55</v>
      </c>
    </row>
    <row r="30" spans="1:7" s="2" customFormat="1" ht="24">
      <c r="A30" s="21">
        <v>2.4000000000000004</v>
      </c>
      <c r="B30" s="43"/>
      <c r="C30" s="20" t="s">
        <v>123</v>
      </c>
      <c r="D30" s="28" t="s">
        <v>26</v>
      </c>
      <c r="E30" s="25">
        <v>1891</v>
      </c>
      <c r="F30" s="20" t="s">
        <v>34</v>
      </c>
      <c r="G30" s="20"/>
    </row>
    <row r="31" spans="1:7" s="2" customFormat="1" ht="38.25" customHeight="1">
      <c r="A31" s="21">
        <v>2.5000000000000004</v>
      </c>
      <c r="B31" s="29" t="s">
        <v>57</v>
      </c>
      <c r="C31" s="46" t="s">
        <v>58</v>
      </c>
      <c r="D31" s="47" t="s">
        <v>21</v>
      </c>
      <c r="E31" s="25">
        <f>2.5*(1860+32556.74+2549.08)</f>
        <v>92414.55000000002</v>
      </c>
      <c r="F31" s="20" t="s">
        <v>37</v>
      </c>
      <c r="G31" s="20" t="s">
        <v>124</v>
      </c>
    </row>
    <row r="32" spans="1:7" s="2" customFormat="1" ht="42" customHeight="1">
      <c r="A32" s="21">
        <v>2.6000000000000005</v>
      </c>
      <c r="B32" s="31"/>
      <c r="C32" s="46" t="s">
        <v>61</v>
      </c>
      <c r="D32" s="28" t="s">
        <v>26</v>
      </c>
      <c r="E32" s="25">
        <f>1860+230.62</f>
        <v>2090.62</v>
      </c>
      <c r="F32" s="20" t="s">
        <v>62</v>
      </c>
      <c r="G32" s="20"/>
    </row>
    <row r="33" spans="1:7" s="2" customFormat="1" ht="39" customHeight="1">
      <c r="A33" s="21">
        <v>2.7000000000000006</v>
      </c>
      <c r="B33" s="31"/>
      <c r="C33" s="20" t="s">
        <v>125</v>
      </c>
      <c r="D33" s="28" t="s">
        <v>26</v>
      </c>
      <c r="E33" s="25">
        <v>162</v>
      </c>
      <c r="F33" s="20" t="s">
        <v>126</v>
      </c>
      <c r="G33" s="20"/>
    </row>
    <row r="34" spans="1:7" s="2" customFormat="1" ht="29.25" customHeight="1">
      <c r="A34" s="21">
        <v>2.8000000000000007</v>
      </c>
      <c r="B34" s="31"/>
      <c r="C34" s="20" t="s">
        <v>64</v>
      </c>
      <c r="D34" s="19" t="s">
        <v>26</v>
      </c>
      <c r="E34" s="25">
        <v>1860</v>
      </c>
      <c r="F34" s="48" t="s">
        <v>65</v>
      </c>
      <c r="G34" s="20" t="s">
        <v>66</v>
      </c>
    </row>
    <row r="35" spans="1:7" s="2" customFormat="1" ht="29.25" customHeight="1">
      <c r="A35" s="21">
        <v>2.900000000000001</v>
      </c>
      <c r="B35" s="33"/>
      <c r="C35" s="20" t="s">
        <v>68</v>
      </c>
      <c r="D35" s="28"/>
      <c r="E35" s="25">
        <v>204</v>
      </c>
      <c r="F35" s="48" t="s">
        <v>69</v>
      </c>
      <c r="G35" s="20"/>
    </row>
    <row r="36" spans="1:7" s="2" customFormat="1" ht="48">
      <c r="A36" s="21" t="s">
        <v>67</v>
      </c>
      <c r="B36" s="49" t="s">
        <v>71</v>
      </c>
      <c r="C36" s="46" t="s">
        <v>72</v>
      </c>
      <c r="D36" s="47" t="s">
        <v>26</v>
      </c>
      <c r="E36" s="25">
        <f>4832.97-128+215+676.79</f>
        <v>5596.76</v>
      </c>
      <c r="F36" s="20" t="s">
        <v>73</v>
      </c>
      <c r="G36" s="20" t="s">
        <v>74</v>
      </c>
    </row>
    <row r="37" spans="1:7" s="2" customFormat="1" ht="27" customHeight="1">
      <c r="A37" s="21" t="s">
        <v>70</v>
      </c>
      <c r="B37" s="50"/>
      <c r="C37" s="46" t="s">
        <v>76</v>
      </c>
      <c r="D37" s="47" t="s">
        <v>26</v>
      </c>
      <c r="E37" s="25">
        <v>128</v>
      </c>
      <c r="F37" s="20" t="s">
        <v>73</v>
      </c>
      <c r="G37" s="20"/>
    </row>
    <row r="38" spans="1:7" s="2" customFormat="1" ht="25.5" customHeight="1">
      <c r="A38" s="21" t="s">
        <v>75</v>
      </c>
      <c r="B38" s="50"/>
      <c r="C38" s="46" t="s">
        <v>78</v>
      </c>
      <c r="D38" s="47" t="s">
        <v>26</v>
      </c>
      <c r="E38" s="25">
        <v>5596.76</v>
      </c>
      <c r="F38" s="20" t="s">
        <v>79</v>
      </c>
      <c r="G38" s="20"/>
    </row>
    <row r="39" spans="1:7" s="2" customFormat="1" ht="20.25" customHeight="1">
      <c r="A39" s="21" t="s">
        <v>77</v>
      </c>
      <c r="B39" s="50"/>
      <c r="C39" s="46" t="s">
        <v>81</v>
      </c>
      <c r="D39" s="47" t="s">
        <v>26</v>
      </c>
      <c r="E39" s="25">
        <f>5596.76+128</f>
        <v>5724.76</v>
      </c>
      <c r="F39" s="20" t="s">
        <v>82</v>
      </c>
      <c r="G39" s="20" t="s">
        <v>83</v>
      </c>
    </row>
    <row r="40" spans="1:7" s="2" customFormat="1" ht="18.75" customHeight="1">
      <c r="A40" s="21" t="s">
        <v>80</v>
      </c>
      <c r="B40" s="51" t="s">
        <v>85</v>
      </c>
      <c r="C40" s="46" t="s">
        <v>86</v>
      </c>
      <c r="D40" s="47" t="s">
        <v>87</v>
      </c>
      <c r="E40" s="25">
        <v>102</v>
      </c>
      <c r="F40" s="29" t="s">
        <v>88</v>
      </c>
      <c r="G40" s="20" t="s">
        <v>89</v>
      </c>
    </row>
    <row r="41" spans="1:7" s="2" customFormat="1" ht="16.5" customHeight="1">
      <c r="A41" s="21" t="s">
        <v>127</v>
      </c>
      <c r="B41" s="51"/>
      <c r="C41" s="46" t="s">
        <v>91</v>
      </c>
      <c r="D41" s="47" t="s">
        <v>87</v>
      </c>
      <c r="E41" s="25">
        <f>39890+1764-196</f>
        <v>41458</v>
      </c>
      <c r="F41" s="31"/>
      <c r="G41" s="20" t="s">
        <v>89</v>
      </c>
    </row>
    <row r="42" spans="1:7" s="2" customFormat="1" ht="16.5" customHeight="1">
      <c r="A42" s="21" t="s">
        <v>128</v>
      </c>
      <c r="B42" s="51"/>
      <c r="C42" s="46" t="s">
        <v>93</v>
      </c>
      <c r="D42" s="47" t="s">
        <v>87</v>
      </c>
      <c r="E42" s="25">
        <f>1940+196</f>
        <v>2136</v>
      </c>
      <c r="F42" s="33"/>
      <c r="G42" s="20" t="s">
        <v>89</v>
      </c>
    </row>
    <row r="43" spans="1:7" s="2" customFormat="1" ht="32.25" customHeight="1">
      <c r="A43" s="21" t="s">
        <v>84</v>
      </c>
      <c r="B43" s="49" t="s">
        <v>97</v>
      </c>
      <c r="C43" s="46" t="s">
        <v>98</v>
      </c>
      <c r="D43" s="51" t="s">
        <v>21</v>
      </c>
      <c r="E43" s="25">
        <f>(35*1.26+263.4)*1.87</f>
        <v>575.025</v>
      </c>
      <c r="F43" s="20" t="s">
        <v>99</v>
      </c>
      <c r="G43" s="20" t="s">
        <v>100</v>
      </c>
    </row>
    <row r="44" spans="1:7" s="2" customFormat="1" ht="32.25" customHeight="1">
      <c r="A44" s="21" t="s">
        <v>90</v>
      </c>
      <c r="B44" s="52"/>
      <c r="C44" s="46" t="s">
        <v>102</v>
      </c>
      <c r="D44" s="51" t="s">
        <v>11</v>
      </c>
      <c r="E44" s="25">
        <v>1</v>
      </c>
      <c r="F44" s="20" t="s">
        <v>103</v>
      </c>
      <c r="G44" s="20"/>
    </row>
    <row r="45" spans="1:7" ht="26.25" customHeight="1">
      <c r="A45" s="53" t="s">
        <v>129</v>
      </c>
      <c r="B45" s="54" t="s">
        <v>130</v>
      </c>
      <c r="C45" s="54"/>
      <c r="D45" s="54"/>
      <c r="E45" s="54"/>
      <c r="F45" s="54"/>
      <c r="G45" s="54"/>
    </row>
    <row r="46" spans="1:7" s="4" customFormat="1" ht="26.25" customHeight="1">
      <c r="A46" s="15">
        <v>1</v>
      </c>
      <c r="B46" s="16" t="s">
        <v>10</v>
      </c>
      <c r="C46" s="16"/>
      <c r="D46" s="55" t="s">
        <v>11</v>
      </c>
      <c r="E46" s="55"/>
      <c r="F46" s="20"/>
      <c r="G46" s="56"/>
    </row>
    <row r="47" spans="1:7" s="4" customFormat="1" ht="60">
      <c r="A47" s="21">
        <v>1.1</v>
      </c>
      <c r="B47" s="57" t="s">
        <v>12</v>
      </c>
      <c r="C47" s="57"/>
      <c r="D47" s="24" t="s">
        <v>45</v>
      </c>
      <c r="E47" s="58"/>
      <c r="F47" s="20" t="s">
        <v>131</v>
      </c>
      <c r="G47" s="20" t="s">
        <v>132</v>
      </c>
    </row>
    <row r="48" spans="1:7" s="4" customFormat="1" ht="26.25" customHeight="1">
      <c r="A48" s="21">
        <v>1.2</v>
      </c>
      <c r="B48" s="57" t="s">
        <v>16</v>
      </c>
      <c r="C48" s="57"/>
      <c r="D48" s="59" t="s">
        <v>11</v>
      </c>
      <c r="E48" s="59"/>
      <c r="F48" s="20" t="s">
        <v>133</v>
      </c>
      <c r="G48" s="56"/>
    </row>
    <row r="49" spans="1:7" s="4" customFormat="1" ht="26.25" customHeight="1">
      <c r="A49" s="21">
        <v>1.3</v>
      </c>
      <c r="B49" s="60" t="s">
        <v>134</v>
      </c>
      <c r="C49" s="61"/>
      <c r="D49" s="59" t="s">
        <v>11</v>
      </c>
      <c r="E49" s="59"/>
      <c r="F49" s="20" t="s">
        <v>135</v>
      </c>
      <c r="G49" s="56"/>
    </row>
    <row r="50" spans="1:7" s="4" customFormat="1" ht="22.5" customHeight="1">
      <c r="A50" s="39">
        <v>2</v>
      </c>
      <c r="B50" s="16" t="s">
        <v>18</v>
      </c>
      <c r="C50" s="16"/>
      <c r="D50" s="55" t="s">
        <v>11</v>
      </c>
      <c r="E50" s="55"/>
      <c r="F50" s="62"/>
      <c r="G50" s="56"/>
    </row>
    <row r="51" spans="1:7" s="4" customFormat="1" ht="36">
      <c r="A51" s="21">
        <v>2.1</v>
      </c>
      <c r="B51" s="59" t="s">
        <v>19</v>
      </c>
      <c r="C51" s="20" t="s">
        <v>20</v>
      </c>
      <c r="D51" s="28" t="s">
        <v>21</v>
      </c>
      <c r="E51" s="58"/>
      <c r="F51" s="20" t="s">
        <v>51</v>
      </c>
      <c r="G51" s="56"/>
    </row>
    <row r="52" spans="1:7" s="4" customFormat="1" ht="50.25" customHeight="1">
      <c r="A52" s="21">
        <v>2.2</v>
      </c>
      <c r="B52" s="59"/>
      <c r="C52" s="20" t="s">
        <v>136</v>
      </c>
      <c r="D52" s="28" t="s">
        <v>21</v>
      </c>
      <c r="E52" s="58"/>
      <c r="F52" s="20" t="s">
        <v>51</v>
      </c>
      <c r="G52" s="56"/>
    </row>
    <row r="53" spans="1:7" s="4" customFormat="1" ht="26.25" customHeight="1">
      <c r="A53" s="21" t="s">
        <v>106</v>
      </c>
      <c r="B53" s="59"/>
      <c r="C53" s="20" t="s">
        <v>137</v>
      </c>
      <c r="D53" s="28" t="s">
        <v>21</v>
      </c>
      <c r="E53" s="58"/>
      <c r="F53" s="20" t="s">
        <v>27</v>
      </c>
      <c r="G53" s="56"/>
    </row>
    <row r="54" spans="1:7" s="4" customFormat="1" ht="24" customHeight="1">
      <c r="A54" s="21" t="s">
        <v>110</v>
      </c>
      <c r="B54" s="63" t="s">
        <v>138</v>
      </c>
      <c r="C54" s="20" t="s">
        <v>139</v>
      </c>
      <c r="D54" s="59" t="s">
        <v>21</v>
      </c>
      <c r="E54" s="25">
        <f>2615*1.32</f>
        <v>3451.8</v>
      </c>
      <c r="F54" s="20" t="s">
        <v>140</v>
      </c>
      <c r="G54" s="20"/>
    </row>
    <row r="55" spans="1:7" s="4" customFormat="1" ht="24" customHeight="1">
      <c r="A55" s="21" t="s">
        <v>111</v>
      </c>
      <c r="B55" s="64"/>
      <c r="C55" s="20" t="s">
        <v>141</v>
      </c>
      <c r="D55" s="59" t="s">
        <v>21</v>
      </c>
      <c r="E55" s="25">
        <f>10599.6+2615*1.25</f>
        <v>13868.35</v>
      </c>
      <c r="F55" s="20"/>
      <c r="G55" s="20" t="s">
        <v>142</v>
      </c>
    </row>
    <row r="56" spans="1:7" s="4" customFormat="1" ht="27.75" customHeight="1">
      <c r="A56" s="21" t="s">
        <v>112</v>
      </c>
      <c r="B56" s="65" t="s">
        <v>57</v>
      </c>
      <c r="C56" s="20" t="s">
        <v>116</v>
      </c>
      <c r="D56" s="59" t="s">
        <v>26</v>
      </c>
      <c r="E56" s="25">
        <v>2665.12</v>
      </c>
      <c r="F56" s="20" t="s">
        <v>143</v>
      </c>
      <c r="G56" s="20"/>
    </row>
    <row r="57" spans="1:7" s="4" customFormat="1" ht="38.25" customHeight="1">
      <c r="A57" s="21" t="s">
        <v>113</v>
      </c>
      <c r="B57" s="66"/>
      <c r="C57" s="20" t="s">
        <v>144</v>
      </c>
      <c r="D57" s="59" t="s">
        <v>26</v>
      </c>
      <c r="E57" s="25">
        <v>2665.12</v>
      </c>
      <c r="F57" s="20"/>
      <c r="G57" s="20" t="s">
        <v>142</v>
      </c>
    </row>
    <row r="58" spans="1:7" s="4" customFormat="1" ht="38.25" customHeight="1">
      <c r="A58" s="21" t="s">
        <v>115</v>
      </c>
      <c r="B58" s="67"/>
      <c r="C58" s="20" t="s">
        <v>145</v>
      </c>
      <c r="D58" s="59" t="s">
        <v>26</v>
      </c>
      <c r="E58" s="25">
        <v>2640</v>
      </c>
      <c r="F58" s="20"/>
      <c r="G58" s="20"/>
    </row>
    <row r="59" spans="1:7" s="4" customFormat="1" ht="34.5" customHeight="1">
      <c r="A59" s="21" t="s">
        <v>117</v>
      </c>
      <c r="B59" s="64" t="s">
        <v>146</v>
      </c>
      <c r="C59" s="20" t="s">
        <v>147</v>
      </c>
      <c r="D59" s="59" t="s">
        <v>21</v>
      </c>
      <c r="E59" s="25">
        <f>3.5*E47*1000</f>
        <v>0</v>
      </c>
      <c r="F59" s="20" t="s">
        <v>148</v>
      </c>
      <c r="G59" s="20" t="s">
        <v>149</v>
      </c>
    </row>
    <row r="60" spans="1:7" s="4" customFormat="1" ht="24">
      <c r="A60" s="21" t="s">
        <v>67</v>
      </c>
      <c r="B60" s="59" t="s">
        <v>150</v>
      </c>
      <c r="C60" s="68" t="s">
        <v>151</v>
      </c>
      <c r="D60" s="59" t="s">
        <v>152</v>
      </c>
      <c r="E60" s="25">
        <v>8</v>
      </c>
      <c r="F60" s="20" t="s">
        <v>153</v>
      </c>
      <c r="G60" s="56"/>
    </row>
    <row r="61" spans="1:7" s="4" customFormat="1" ht="24.75" customHeight="1">
      <c r="A61" s="21" t="s">
        <v>70</v>
      </c>
      <c r="B61" s="59" t="s">
        <v>154</v>
      </c>
      <c r="C61" s="68" t="s">
        <v>155</v>
      </c>
      <c r="D61" s="59" t="s">
        <v>156</v>
      </c>
      <c r="E61" s="58"/>
      <c r="F61" s="20" t="s">
        <v>157</v>
      </c>
      <c r="G61" s="56"/>
    </row>
    <row r="62" spans="1:7" s="4" customFormat="1" ht="14.25">
      <c r="A62" s="21" t="s">
        <v>75</v>
      </c>
      <c r="B62" s="59" t="s">
        <v>158</v>
      </c>
      <c r="C62" s="57" t="s">
        <v>159</v>
      </c>
      <c r="D62" s="59" t="s">
        <v>26</v>
      </c>
      <c r="E62" s="25">
        <v>947</v>
      </c>
      <c r="F62" s="20" t="s">
        <v>160</v>
      </c>
      <c r="G62" s="20" t="s">
        <v>161</v>
      </c>
    </row>
    <row r="63" spans="1:7" s="4" customFormat="1" ht="24" customHeight="1">
      <c r="A63" s="21" t="s">
        <v>77</v>
      </c>
      <c r="B63" s="59"/>
      <c r="C63" s="57" t="s">
        <v>162</v>
      </c>
      <c r="D63" s="59" t="s">
        <v>26</v>
      </c>
      <c r="E63" s="25">
        <f>E55-E54</f>
        <v>10416.55</v>
      </c>
      <c r="F63" s="20"/>
      <c r="G63" s="56"/>
    </row>
    <row r="64" spans="1:7" s="4" customFormat="1" ht="24">
      <c r="A64" s="39">
        <v>3</v>
      </c>
      <c r="B64" s="16" t="s">
        <v>163</v>
      </c>
      <c r="C64" s="16"/>
      <c r="D64" s="69" t="s">
        <v>164</v>
      </c>
      <c r="E64" s="19"/>
      <c r="F64" s="70" t="s">
        <v>165</v>
      </c>
      <c r="G64" s="56" t="s">
        <v>166</v>
      </c>
    </row>
    <row r="65" spans="1:7" s="4" customFormat="1" ht="24" customHeight="1">
      <c r="A65" s="39">
        <v>4</v>
      </c>
      <c r="B65" s="16" t="s">
        <v>167</v>
      </c>
      <c r="C65" s="16"/>
      <c r="D65" s="55" t="s">
        <v>21</v>
      </c>
      <c r="E65" s="55"/>
      <c r="F65" s="43" t="s">
        <v>168</v>
      </c>
      <c r="G65" s="56" t="s">
        <v>166</v>
      </c>
    </row>
    <row r="66" spans="1:7" s="4" customFormat="1" ht="117.75" customHeight="1">
      <c r="A66" s="39">
        <v>5</v>
      </c>
      <c r="B66" s="16" t="s">
        <v>169</v>
      </c>
      <c r="C66" s="16"/>
      <c r="D66" s="55" t="s">
        <v>11</v>
      </c>
      <c r="E66" s="59">
        <v>1</v>
      </c>
      <c r="F66" s="43" t="s">
        <v>170</v>
      </c>
      <c r="G66" s="56"/>
    </row>
    <row r="67" spans="1:7" s="4" customFormat="1" ht="14.25">
      <c r="A67" s="39" t="s">
        <v>171</v>
      </c>
      <c r="B67" s="16" t="s">
        <v>172</v>
      </c>
      <c r="C67" s="16"/>
      <c r="D67" s="59"/>
      <c r="E67" s="59"/>
      <c r="F67" s="43"/>
      <c r="G67" s="56"/>
    </row>
    <row r="68" spans="1:7" s="4" customFormat="1" ht="24">
      <c r="A68" s="21" t="s">
        <v>173</v>
      </c>
      <c r="B68" s="57" t="s">
        <v>174</v>
      </c>
      <c r="C68" s="57"/>
      <c r="D68" s="59" t="s">
        <v>175</v>
      </c>
      <c r="E68" s="59">
        <v>12</v>
      </c>
      <c r="F68" s="71" t="s">
        <v>176</v>
      </c>
      <c r="G68" s="56"/>
    </row>
    <row r="69" spans="1:7" s="4" customFormat="1" ht="45.75" customHeight="1">
      <c r="A69" s="39" t="s">
        <v>177</v>
      </c>
      <c r="B69" s="16" t="s">
        <v>178</v>
      </c>
      <c r="C69" s="16"/>
      <c r="D69" s="59" t="s">
        <v>11</v>
      </c>
      <c r="E69" s="59"/>
      <c r="F69" s="72" t="s">
        <v>179</v>
      </c>
      <c r="G69" s="56"/>
    </row>
    <row r="70" spans="1:7" s="4" customFormat="1" ht="14.25">
      <c r="A70" s="21" t="s">
        <v>180</v>
      </c>
      <c r="B70" s="20" t="s">
        <v>181</v>
      </c>
      <c r="C70" s="20"/>
      <c r="D70" s="19" t="s">
        <v>175</v>
      </c>
      <c r="E70" s="19">
        <v>1</v>
      </c>
      <c r="F70" s="43" t="s">
        <v>182</v>
      </c>
      <c r="G70" s="20"/>
    </row>
    <row r="71" spans="1:7" s="4" customFormat="1" ht="24">
      <c r="A71" s="21" t="s">
        <v>183</v>
      </c>
      <c r="B71" s="20" t="s">
        <v>184</v>
      </c>
      <c r="C71" s="20"/>
      <c r="D71" s="19" t="s">
        <v>11</v>
      </c>
      <c r="E71" s="19">
        <v>1</v>
      </c>
      <c r="F71" s="43" t="s">
        <v>185</v>
      </c>
      <c r="G71" s="20"/>
    </row>
    <row r="72" spans="1:7" s="4" customFormat="1" ht="66" customHeight="1">
      <c r="A72" s="21" t="s">
        <v>186</v>
      </c>
      <c r="B72" s="20" t="s">
        <v>187</v>
      </c>
      <c r="C72" s="20"/>
      <c r="D72" s="19" t="s">
        <v>188</v>
      </c>
      <c r="E72" s="19">
        <f>95*2</f>
        <v>190</v>
      </c>
      <c r="F72" s="43" t="s">
        <v>189</v>
      </c>
      <c r="G72" s="20" t="s">
        <v>190</v>
      </c>
    </row>
    <row r="73" spans="1:7" s="4" customFormat="1" ht="49.5" customHeight="1">
      <c r="A73" s="21" t="s">
        <v>191</v>
      </c>
      <c r="B73" s="20" t="s">
        <v>192</v>
      </c>
      <c r="C73" s="20"/>
      <c r="D73" s="19" t="s">
        <v>11</v>
      </c>
      <c r="E73" s="19">
        <v>1</v>
      </c>
      <c r="F73" s="73" t="s">
        <v>193</v>
      </c>
      <c r="G73" s="20"/>
    </row>
    <row r="74" spans="1:7" s="4" customFormat="1" ht="14.25">
      <c r="A74" s="39" t="s">
        <v>194</v>
      </c>
      <c r="B74" s="16" t="s">
        <v>195</v>
      </c>
      <c r="C74" s="16"/>
      <c r="D74" s="19"/>
      <c r="E74" s="19"/>
      <c r="F74" s="43"/>
      <c r="G74" s="56"/>
    </row>
    <row r="75" spans="1:7" s="4" customFormat="1" ht="36">
      <c r="A75" s="21" t="s">
        <v>196</v>
      </c>
      <c r="B75" s="20" t="s">
        <v>195</v>
      </c>
      <c r="C75" s="20"/>
      <c r="D75" s="59" t="s">
        <v>197</v>
      </c>
      <c r="E75" s="59">
        <v>1</v>
      </c>
      <c r="F75" s="43" t="s">
        <v>198</v>
      </c>
      <c r="G75" s="56"/>
    </row>
    <row r="76" spans="1:7" s="4" customFormat="1" ht="14.25">
      <c r="A76" s="39" t="s">
        <v>199</v>
      </c>
      <c r="B76" s="16" t="s">
        <v>200</v>
      </c>
      <c r="C76" s="16"/>
      <c r="D76" s="68" t="s">
        <v>11</v>
      </c>
      <c r="E76" s="59"/>
      <c r="F76" s="43"/>
      <c r="G76" s="56"/>
    </row>
    <row r="77" spans="1:7" s="4" customFormat="1" ht="13.5" customHeight="1">
      <c r="A77" s="21" t="s">
        <v>201</v>
      </c>
      <c r="B77" s="26" t="s">
        <v>202</v>
      </c>
      <c r="C77" s="27"/>
      <c r="D77" s="19" t="s">
        <v>11</v>
      </c>
      <c r="E77" s="19">
        <v>1</v>
      </c>
      <c r="F77" s="43" t="s">
        <v>203</v>
      </c>
      <c r="G77" s="20"/>
    </row>
    <row r="78" spans="1:7" s="4" customFormat="1" ht="36">
      <c r="A78" s="21" t="s">
        <v>204</v>
      </c>
      <c r="B78" s="45" t="s">
        <v>205</v>
      </c>
      <c r="C78" s="19" t="s">
        <v>206</v>
      </c>
      <c r="D78" s="74" t="s">
        <v>188</v>
      </c>
      <c r="E78" s="19">
        <f>27+36</f>
        <v>63</v>
      </c>
      <c r="F78" s="43" t="s">
        <v>207</v>
      </c>
      <c r="G78" s="20"/>
    </row>
    <row r="79" spans="1:7" s="4" customFormat="1" ht="49.5" customHeight="1">
      <c r="A79" s="21" t="s">
        <v>208</v>
      </c>
      <c r="B79" s="75"/>
      <c r="C79" s="19" t="s">
        <v>209</v>
      </c>
      <c r="D79" s="19" t="s">
        <v>11</v>
      </c>
      <c r="E79" s="19">
        <v>1</v>
      </c>
      <c r="F79" s="43" t="s">
        <v>210</v>
      </c>
      <c r="G79" s="20"/>
    </row>
    <row r="80" spans="1:7" s="4" customFormat="1" ht="24">
      <c r="A80" s="21" t="s">
        <v>211</v>
      </c>
      <c r="B80" s="32"/>
      <c r="C80" s="19" t="s">
        <v>212</v>
      </c>
      <c r="D80" s="74" t="s">
        <v>175</v>
      </c>
      <c r="E80" s="19">
        <v>6</v>
      </c>
      <c r="F80" s="43" t="s">
        <v>213</v>
      </c>
      <c r="G80" s="20"/>
    </row>
    <row r="81" spans="1:7" s="4" customFormat="1" ht="14.25">
      <c r="A81" s="39" t="s">
        <v>214</v>
      </c>
      <c r="B81" s="16" t="s">
        <v>215</v>
      </c>
      <c r="C81" s="16"/>
      <c r="D81" s="55" t="s">
        <v>11</v>
      </c>
      <c r="E81" s="55"/>
      <c r="F81" s="43"/>
      <c r="G81" s="56"/>
    </row>
    <row r="82" spans="1:7" s="4" customFormat="1" ht="14.25">
      <c r="A82" s="21" t="s">
        <v>216</v>
      </c>
      <c r="B82" s="20" t="s">
        <v>217</v>
      </c>
      <c r="C82" s="20"/>
      <c r="D82" s="19" t="s">
        <v>11</v>
      </c>
      <c r="E82" s="19">
        <v>1</v>
      </c>
      <c r="F82" s="43" t="s">
        <v>203</v>
      </c>
      <c r="G82" s="29" t="s">
        <v>218</v>
      </c>
    </row>
    <row r="83" spans="1:7" s="4" customFormat="1" ht="24">
      <c r="A83" s="21" t="s">
        <v>219</v>
      </c>
      <c r="B83" s="20" t="s">
        <v>220</v>
      </c>
      <c r="C83" s="20"/>
      <c r="D83" s="19" t="s">
        <v>11</v>
      </c>
      <c r="E83" s="19">
        <v>1</v>
      </c>
      <c r="F83" s="43" t="s">
        <v>221</v>
      </c>
      <c r="G83" s="33"/>
    </row>
    <row r="84" spans="1:7" s="4" customFormat="1" ht="24.75" customHeight="1">
      <c r="A84" s="39" t="s">
        <v>222</v>
      </c>
      <c r="B84" s="16" t="s">
        <v>223</v>
      </c>
      <c r="C84" s="16"/>
      <c r="D84" s="55" t="s">
        <v>11</v>
      </c>
      <c r="E84" s="55"/>
      <c r="F84" s="43"/>
      <c r="G84" s="20"/>
    </row>
    <row r="85" spans="1:7" s="4" customFormat="1" ht="52.5" customHeight="1">
      <c r="A85" s="21" t="s">
        <v>224</v>
      </c>
      <c r="B85" s="57" t="s">
        <v>225</v>
      </c>
      <c r="C85" s="57"/>
      <c r="D85" s="59" t="s">
        <v>175</v>
      </c>
      <c r="E85" s="59">
        <v>28</v>
      </c>
      <c r="F85" s="43" t="s">
        <v>226</v>
      </c>
      <c r="G85" s="20" t="s">
        <v>227</v>
      </c>
    </row>
    <row r="86" spans="1:7" s="4" customFormat="1" ht="19.5" customHeight="1">
      <c r="A86" s="39" t="s">
        <v>228</v>
      </c>
      <c r="B86" s="40" t="s">
        <v>41</v>
      </c>
      <c r="C86" s="40"/>
      <c r="D86" s="69" t="s">
        <v>11</v>
      </c>
      <c r="E86" s="19"/>
      <c r="F86" s="43" t="s">
        <v>42</v>
      </c>
      <c r="G86" s="20"/>
    </row>
  </sheetData>
  <sheetProtection/>
  <mergeCells count="60">
    <mergeCell ref="A1:G1"/>
    <mergeCell ref="A2:G2"/>
    <mergeCell ref="B3:C3"/>
    <mergeCell ref="B4:G4"/>
    <mergeCell ref="B5:C5"/>
    <mergeCell ref="B6:C6"/>
    <mergeCell ref="B7:C7"/>
    <mergeCell ref="B8:C8"/>
    <mergeCell ref="B20:C20"/>
    <mergeCell ref="B21:G21"/>
    <mergeCell ref="B22:C22"/>
    <mergeCell ref="B23:C23"/>
    <mergeCell ref="B24:C24"/>
    <mergeCell ref="B25:C25"/>
    <mergeCell ref="B26:C26"/>
    <mergeCell ref="B45:G45"/>
    <mergeCell ref="B46:C46"/>
    <mergeCell ref="B47:C47"/>
    <mergeCell ref="B48:C48"/>
    <mergeCell ref="B49:C49"/>
    <mergeCell ref="B50:C50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81:C81"/>
    <mergeCell ref="B82:C82"/>
    <mergeCell ref="B83:C83"/>
    <mergeCell ref="B84:C84"/>
    <mergeCell ref="B85:C85"/>
    <mergeCell ref="B86:C86"/>
    <mergeCell ref="B9:B12"/>
    <mergeCell ref="B13:B14"/>
    <mergeCell ref="B15:B17"/>
    <mergeCell ref="B27:B28"/>
    <mergeCell ref="B29:B30"/>
    <mergeCell ref="B31:B35"/>
    <mergeCell ref="B36:B39"/>
    <mergeCell ref="B40:B42"/>
    <mergeCell ref="B43:B44"/>
    <mergeCell ref="B51:B53"/>
    <mergeCell ref="B54:B55"/>
    <mergeCell ref="B56:B58"/>
    <mergeCell ref="B62:B63"/>
    <mergeCell ref="B78:B80"/>
    <mergeCell ref="F40:F42"/>
    <mergeCell ref="F62:F63"/>
    <mergeCell ref="G9:G10"/>
    <mergeCell ref="G27:G28"/>
    <mergeCell ref="G82:G83"/>
  </mergeCells>
  <printOptions/>
  <pageMargins left="0.7" right="0.7" top="0.75" bottom="0.75" header="0.3" footer="0.3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woma iPad</dc:creator>
  <cp:keywords/>
  <dc:description/>
  <cp:lastModifiedBy>潇云</cp:lastModifiedBy>
  <cp:lastPrinted>2017-02-10T00:54:39Z</cp:lastPrinted>
  <dcterms:created xsi:type="dcterms:W3CDTF">2015-10-21T02:16:39Z</dcterms:created>
  <dcterms:modified xsi:type="dcterms:W3CDTF">2020-04-10T07:26:13Z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