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400"/>
  </bookViews>
  <sheets>
    <sheet name="设施量（年养护费）总表" sheetId="1" r:id="rId1"/>
    <sheet name="环卫" sheetId="2" r:id="rId2"/>
    <sheet name="绿化" sheetId="3" r:id="rId3"/>
    <sheet name="公厕" sheetId="6" r:id="rId4"/>
    <sheet name="市政" sheetId="4" r:id="rId5"/>
    <sheet name="河道" sheetId="5" r:id="rId6"/>
    <sheet name="泵站" sheetId="7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1" hidden="1">环卫!$A$2:$H$162</definedName>
    <definedName name="_xlnm.Print_Area" localSheetId="5">河道!$A$1:$S$39</definedName>
    <definedName name="_xlnm._FilterDatabase" localSheetId="5" hidden="1">河道!$A$2:$T$39</definedName>
    <definedName name="_xlnm._FilterDatabase" localSheetId="2" hidden="1">绿化!$A$3:$IT$273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<sst xmlns="http://schemas.openxmlformats.org/spreadsheetml/2006/main" count="2311" uniqueCount="1080">
  <si>
    <t>2025年白杨街道养护一体化新招标设施量汇总及经费测算</t>
  </si>
  <si>
    <t>序号</t>
  </si>
  <si>
    <t>养护内容</t>
  </si>
  <si>
    <t>2025年设施量及招标限价</t>
  </si>
  <si>
    <t>备注</t>
  </si>
  <si>
    <t>面积
（㎡）</t>
  </si>
  <si>
    <t>限价
（元/㎡）</t>
  </si>
  <si>
    <t>金额
（万元）</t>
  </si>
  <si>
    <t>环卫保洁</t>
  </si>
  <si>
    <t>一类道路</t>
  </si>
  <si>
    <t>三类道路</t>
  </si>
  <si>
    <t>环卫小计</t>
  </si>
  <si>
    <t>绿化养护</t>
  </si>
  <si>
    <t>一般绿地（㎡）</t>
  </si>
  <si>
    <t>借地绿化按照一般绿地的50%执行</t>
  </si>
  <si>
    <t>常绿地（㎡）</t>
  </si>
  <si>
    <t>借地绿化</t>
  </si>
  <si>
    <t>时花（㎡）</t>
  </si>
  <si>
    <t>花镜（㎡）</t>
  </si>
  <si>
    <t>行道树（棵）</t>
  </si>
  <si>
    <t>大树（棵）</t>
  </si>
  <si>
    <t>绿化小计</t>
  </si>
  <si>
    <t xml:space="preserve">市政养护
</t>
  </si>
  <si>
    <t>道路</t>
  </si>
  <si>
    <t>雨水管道</t>
  </si>
  <si>
    <t>市政小计</t>
  </si>
  <si>
    <t>河道保洁</t>
  </si>
  <si>
    <t>三类一级（保洁）（㎡）</t>
  </si>
  <si>
    <t>三类二级（保洁）（㎡）</t>
  </si>
  <si>
    <t>三类三级（保洁）（㎡）</t>
  </si>
  <si>
    <t>三类一级（巡查km）</t>
  </si>
  <si>
    <t>三类二级（巡查km）</t>
  </si>
  <si>
    <t>三类三级（巡查km）</t>
  </si>
  <si>
    <t>水生植物（㎡）</t>
  </si>
  <si>
    <t>曝气机（台）</t>
  </si>
  <si>
    <t>驳坎维修（m）</t>
  </si>
  <si>
    <t>河道小计</t>
  </si>
  <si>
    <t>公厕养护</t>
  </si>
  <si>
    <t>公共厕所
（坑位数）</t>
  </si>
  <si>
    <t>公厕小计</t>
  </si>
  <si>
    <t>泵站养护</t>
  </si>
  <si>
    <t>文泽北路雨水泵站（座）</t>
  </si>
  <si>
    <t xml:space="preserve">1.泵站养护费按0.7折计算.
2.除已纳入财政预算外的水电费由中标单位自行承担.
3.11号渠养护费用不打折.
</t>
  </si>
  <si>
    <t>文津北路雨水泵站（座）</t>
  </si>
  <si>
    <t>农垦路雨水泵站（座）</t>
  </si>
  <si>
    <t>德胜路雨水泵站(座）</t>
  </si>
  <si>
    <t>福雷德广场弃流井（座）</t>
  </si>
  <si>
    <t>高教园区水泵设施（座）</t>
  </si>
  <si>
    <t>1#箱涵泵站（座）</t>
  </si>
  <si>
    <t>11号渠C区治水设备（座）</t>
  </si>
  <si>
    <t>泵站小计</t>
  </si>
  <si>
    <t>总   计</t>
  </si>
  <si>
    <t>白杨街道环卫保洁设施量清单</t>
  </si>
  <si>
    <t>区间</t>
  </si>
  <si>
    <t>道路面积
（平方米）</t>
  </si>
  <si>
    <t>招标限价</t>
  </si>
  <si>
    <t>养护费用</t>
  </si>
  <si>
    <t>道路类别</t>
  </si>
  <si>
    <t>4号大街</t>
  </si>
  <si>
    <t>5号大街-11号大街</t>
  </si>
  <si>
    <t>13.74</t>
  </si>
  <si>
    <t>文泽路</t>
  </si>
  <si>
    <t>德胜东路-2号大街</t>
  </si>
  <si>
    <t>学源街</t>
  </si>
  <si>
    <t>文渊路-文津路</t>
  </si>
  <si>
    <t>学林街</t>
  </si>
  <si>
    <t>文津路-之江东路</t>
  </si>
  <si>
    <t>3号大街</t>
  </si>
  <si>
    <t>2号大街-12号大街</t>
  </si>
  <si>
    <t>5号大街</t>
  </si>
  <si>
    <t>1号大街-5号大街</t>
  </si>
  <si>
    <t>书海巷</t>
  </si>
  <si>
    <t>（水云街—凌云街）</t>
  </si>
  <si>
    <t>春垦路（银江巷）</t>
  </si>
  <si>
    <t>（凌云街-水云街）</t>
  </si>
  <si>
    <t>春潮路</t>
  </si>
  <si>
    <t>（银海街-海宁交界）</t>
  </si>
  <si>
    <t>千帆路（含秀水街路段）</t>
  </si>
  <si>
    <t>新建河-江涛路断头路</t>
  </si>
  <si>
    <t>云涛北路</t>
  </si>
  <si>
    <t>德胜东路-银海街</t>
  </si>
  <si>
    <t>海涛路</t>
  </si>
  <si>
    <t>银海街-秀水街</t>
  </si>
  <si>
    <t>江涛路</t>
  </si>
  <si>
    <t>银海街</t>
  </si>
  <si>
    <t>千帆路-云涛北路</t>
  </si>
  <si>
    <t>海宁便道（云涛北路）-沿江大道</t>
  </si>
  <si>
    <t>水云街</t>
  </si>
  <si>
    <t>文海北路-海涛路</t>
  </si>
  <si>
    <t>凌云街</t>
  </si>
  <si>
    <t>文海北路-江涛路</t>
  </si>
  <si>
    <t>文海北路-文海北路以西234米</t>
  </si>
  <si>
    <t>文淙北路</t>
  </si>
  <si>
    <t>九桥连接线（秀水街）-海宁界</t>
  </si>
  <si>
    <t>春新路（江月路）</t>
  </si>
  <si>
    <t>凌云街-新农路（风影街）</t>
  </si>
  <si>
    <t>新农路（风影街）</t>
  </si>
  <si>
    <t>千帆路-海宁界</t>
  </si>
  <si>
    <t>江涛路-海涛路</t>
  </si>
  <si>
    <t>文津北路1期</t>
  </si>
  <si>
    <t>德胜东路-松乔街</t>
  </si>
  <si>
    <t>文津北路2期</t>
  </si>
  <si>
    <t>松乔街-围垦街</t>
  </si>
  <si>
    <t>文津北路3期</t>
  </si>
  <si>
    <t>围垦街-新建河</t>
  </si>
  <si>
    <t>松乔街</t>
  </si>
  <si>
    <t>文泽北路-文津北路</t>
  </si>
  <si>
    <t>围垦街</t>
  </si>
  <si>
    <t>经四支路-文津北路</t>
  </si>
  <si>
    <t>五洋路-经四支路</t>
  </si>
  <si>
    <t>经四支路(博业路）-文津北路</t>
  </si>
  <si>
    <t>翁盘路以东20米-经四支路（博业路）</t>
  </si>
  <si>
    <t>通宇路</t>
  </si>
  <si>
    <t>翔龙路</t>
  </si>
  <si>
    <t>经四支路（博业路）</t>
  </si>
  <si>
    <t>经四路（五洋路）</t>
  </si>
  <si>
    <t>银海街-银海支路</t>
  </si>
  <si>
    <t>经六路</t>
  </si>
  <si>
    <t>松乔街-德胜东路</t>
  </si>
  <si>
    <t>文海北路</t>
  </si>
  <si>
    <t>开发区界-德胜东路</t>
  </si>
  <si>
    <t>下沙凌云街便道（凌云街）</t>
  </si>
  <si>
    <t>K0+000-K0+720(玫琳凯-德胜路）</t>
  </si>
  <si>
    <t>农垦路（银海街）</t>
  </si>
  <si>
    <r>
      <rPr>
        <sz val="10"/>
        <rFont val="等线"/>
        <charset val="134"/>
      </rPr>
      <t>（</t>
    </r>
    <r>
      <rPr>
        <sz val="10"/>
        <color rgb="FFFF0000"/>
        <rFont val="等线"/>
        <charset val="134"/>
      </rPr>
      <t>三号坝路</t>
    </r>
    <r>
      <rPr>
        <sz val="10"/>
        <rFont val="等线"/>
        <charset val="134"/>
      </rPr>
      <t>-文津北路）</t>
    </r>
  </si>
  <si>
    <t>三号坝路</t>
  </si>
  <si>
    <t>（德胜东路-海宁界）</t>
  </si>
  <si>
    <t>银海街街伸段</t>
  </si>
  <si>
    <t>（文海北路-黙沙东西门）</t>
  </si>
  <si>
    <t>凌云支路</t>
  </si>
  <si>
    <t>（凌云支路（玫琳凯）-德胜东路）</t>
  </si>
  <si>
    <t>凌云支路一</t>
  </si>
  <si>
    <t>（文海北路-杭钢农场）</t>
  </si>
  <si>
    <t>凌云支路二</t>
  </si>
  <si>
    <t>（三号坝路-凌云支路）</t>
  </si>
  <si>
    <t>启潮路延伸段</t>
  </si>
  <si>
    <t>（三号坝路-绕城桥下）</t>
  </si>
  <si>
    <t>(凌云街-秀水街)</t>
  </si>
  <si>
    <t>白杨街道2023年8月14日新增任务单</t>
  </si>
  <si>
    <t>银江巷</t>
  </si>
  <si>
    <t>（银海街—海宁界）</t>
  </si>
  <si>
    <t>先行计入养护量，后续待执法局下任务通知为准</t>
  </si>
  <si>
    <t>（文海北路—千帆路）</t>
  </si>
  <si>
    <t xml:space="preserve"> </t>
  </si>
  <si>
    <t>（三号坝路—文海北路）</t>
  </si>
  <si>
    <t>9号大街</t>
  </si>
  <si>
    <t>2号大街-6号大街</t>
  </si>
  <si>
    <t>9.31</t>
  </si>
  <si>
    <t>校苑路</t>
  </si>
  <si>
    <t>4号大街与文溯南路
交叉口北190米</t>
  </si>
  <si>
    <t>康莲小区支路（文溯南路）</t>
  </si>
  <si>
    <t>精欧荣寓北侧和东侧支路（益泰街）</t>
  </si>
  <si>
    <t>5号大街-6号大街</t>
  </si>
  <si>
    <t>启动区块共建区块</t>
  </si>
  <si>
    <t>育英生活区西侧等8处小区路</t>
  </si>
  <si>
    <t>高教西小区路（福雷德支路）（贤德巷）</t>
  </si>
  <si>
    <t>学源街-学林街</t>
  </si>
  <si>
    <t>文溯路</t>
  </si>
  <si>
    <t>25号大街</t>
  </si>
  <si>
    <t>学正街（4号大街）</t>
  </si>
  <si>
    <t>23号大街-之江东路</t>
  </si>
  <si>
    <t>25号大街（文瀚路）</t>
  </si>
  <si>
    <t>学林街-2号大街</t>
  </si>
  <si>
    <t>学林支路（文海路）</t>
  </si>
  <si>
    <t>文淙南路</t>
  </si>
  <si>
    <t>德胜东路-学林街</t>
  </si>
  <si>
    <t>云涛南路（文澜路）</t>
  </si>
  <si>
    <t>日本人学校支路（集贤巷）</t>
  </si>
  <si>
    <t>德胜东路-学源街</t>
  </si>
  <si>
    <t>文海小学南支路</t>
  </si>
  <si>
    <t>23号—25号大街</t>
  </si>
  <si>
    <t>高教科技园区配套市政</t>
  </si>
  <si>
    <t>学府街、23号路、6号路、11号路围合</t>
  </si>
  <si>
    <t>新加坡杭州科技园支路（沥青路）</t>
  </si>
  <si>
    <t>人才公寓保利公用道路（江潮巷）</t>
  </si>
  <si>
    <t>学正街-6号路</t>
  </si>
  <si>
    <t>27号路</t>
  </si>
  <si>
    <t>学正街—6号大街</t>
  </si>
  <si>
    <t xml:space="preserve">养正小学北侧支路 </t>
  </si>
  <si>
    <t xml:space="preserve">集贤巷内部 </t>
  </si>
  <si>
    <t>凌浩路（0号路）</t>
  </si>
  <si>
    <t>14号大街-20号大街</t>
  </si>
  <si>
    <t>12号大街-20号大街</t>
  </si>
  <si>
    <t>20号大街-之江东路</t>
  </si>
  <si>
    <t>7号大街</t>
  </si>
  <si>
    <t>8号大街-12号大街</t>
  </si>
  <si>
    <t>6号渠-8号大街</t>
  </si>
  <si>
    <t>8号大街</t>
  </si>
  <si>
    <t>3号大街-11号大街</t>
  </si>
  <si>
    <t>10号大街</t>
  </si>
  <si>
    <t>1号大街-11号大街</t>
  </si>
  <si>
    <t>14号大街</t>
  </si>
  <si>
    <t>16号大街</t>
  </si>
  <si>
    <t>18号大街</t>
  </si>
  <si>
    <t>20号大街</t>
  </si>
  <si>
    <t>启动区块西部生活区</t>
  </si>
  <si>
    <t>农行南侧、建行北侧、香榭里东侧等10处小区路</t>
  </si>
  <si>
    <t>启动区块浙电段</t>
  </si>
  <si>
    <t>省电力设备总厂东西两侧道路</t>
  </si>
  <si>
    <t>启动区块中策小区</t>
  </si>
  <si>
    <t>中国银行至浮力森林南侧等4处小区路</t>
  </si>
  <si>
    <t>启动区块商贸小区</t>
  </si>
  <si>
    <t>天马印染东侧等3处小区路</t>
  </si>
  <si>
    <t>没有拆迁</t>
  </si>
  <si>
    <t>启动区块西沙小区</t>
  </si>
  <si>
    <t>西湖电子城西侧，公安局东侧（8-10号路）</t>
  </si>
  <si>
    <t>南苑路</t>
  </si>
  <si>
    <t>1号—3号大街</t>
  </si>
  <si>
    <t>2024年11月任务书</t>
  </si>
  <si>
    <t>景园路</t>
  </si>
  <si>
    <t>4号大街-6号大街</t>
  </si>
  <si>
    <t>2024年10月11日任务书</t>
  </si>
  <si>
    <t>景园小区1号箱涵</t>
  </si>
  <si>
    <t>天城东路-下沙路</t>
  </si>
  <si>
    <t>/</t>
  </si>
  <si>
    <t>（拆迁区域)</t>
  </si>
  <si>
    <t>景园小区支路</t>
  </si>
  <si>
    <t>景园小区内</t>
  </si>
  <si>
    <t>杭政储出[2008]14号地块商业金融用房及商品住宅（和达城）</t>
  </si>
  <si>
    <t>铺装</t>
  </si>
  <si>
    <t>新增</t>
  </si>
  <si>
    <t>21号大街-23号大街</t>
  </si>
  <si>
    <t>听涛路</t>
  </si>
  <si>
    <t>6号渠-25号大街</t>
  </si>
  <si>
    <t>闻潮派出所北侧支路（听涛弄）</t>
  </si>
  <si>
    <t>听涛路-25号大街</t>
  </si>
  <si>
    <t>学正幼儿园北侧支路</t>
  </si>
  <si>
    <t>学校借用</t>
  </si>
  <si>
    <t>6号大街-14号大街</t>
  </si>
  <si>
    <t>14号大街-16号大街</t>
  </si>
  <si>
    <t>6号大街-10号大街</t>
  </si>
  <si>
    <t>25号大街-之江东路</t>
  </si>
  <si>
    <t>15号大街</t>
  </si>
  <si>
    <t>6号大街-之江东路</t>
  </si>
  <si>
    <t>19号大街</t>
  </si>
  <si>
    <t>6号大街-12号大街</t>
  </si>
  <si>
    <t>21号大街</t>
  </si>
  <si>
    <t>6号大街-20号大街</t>
  </si>
  <si>
    <t>15号大街-21号大街</t>
  </si>
  <si>
    <t>23号大街-25号大街</t>
  </si>
  <si>
    <t>（25号大街-之江东路）</t>
  </si>
  <si>
    <t>听涛路跨6号渠人行桥</t>
  </si>
  <si>
    <t>舒安弄</t>
  </si>
  <si>
    <t>江城大厦北侧支路（容音弄）</t>
  </si>
  <si>
    <t>25号大街-听涛路</t>
  </si>
  <si>
    <t>湿地单元规划支路二（效时路）</t>
  </si>
  <si>
    <t>22号大街至沿江大道，与24号大街相交</t>
  </si>
  <si>
    <t>24号大街</t>
  </si>
  <si>
    <t>19号大街-23号大街</t>
  </si>
  <si>
    <t>17号大街延伸段（江湾巷）</t>
  </si>
  <si>
    <t>之江东路-24号大街</t>
  </si>
  <si>
    <t>14号路</t>
  </si>
  <si>
    <t>15号路-21号路</t>
  </si>
  <si>
    <t>16号路</t>
  </si>
  <si>
    <t>18号路</t>
  </si>
  <si>
    <t>17号路</t>
  </si>
  <si>
    <t>12号路-20号路</t>
  </si>
  <si>
    <t>19号路</t>
  </si>
  <si>
    <t>巡逻道</t>
  </si>
  <si>
    <t>东、南、西围网边</t>
  </si>
  <si>
    <t>标准厂房部分公用道路</t>
  </si>
  <si>
    <t>跨境电子商务产业园（一期）</t>
  </si>
  <si>
    <t>津东路（15号路）</t>
  </si>
  <si>
    <t>17号大街</t>
  </si>
  <si>
    <t>20号大街-22号大街</t>
  </si>
  <si>
    <t>11号大街-15号大街</t>
  </si>
  <si>
    <t>津东大街-六桥底</t>
  </si>
  <si>
    <t>18号大街跨11号渠桥</t>
  </si>
  <si>
    <t>11号大街-海弘威电子公司门口</t>
  </si>
  <si>
    <t>11号渠-15号大街</t>
  </si>
  <si>
    <t>22号大街</t>
  </si>
  <si>
    <t>风帆路-21号大街</t>
  </si>
  <si>
    <t>23号大街—之江东路</t>
  </si>
  <si>
    <t>秋潮弄</t>
  </si>
  <si>
    <t>19号B路（秋潮路)-19号路</t>
  </si>
  <si>
    <t>秋潮路（19B大街）</t>
  </si>
  <si>
    <t>20号路-23号路延伸段</t>
  </si>
  <si>
    <t>11号路口-21号路口</t>
  </si>
  <si>
    <t>多蓝水岸小区商业配套项目北侧用地红线外沿10号大街人行道铺装</t>
  </si>
  <si>
    <t>宋都晨光国际与世茂江滨事业中心共建支路</t>
  </si>
  <si>
    <t>一半作为停车场，一半作为商场；舒安弄T字形小路</t>
  </si>
  <si>
    <t>江平路</t>
  </si>
  <si>
    <t>22号大街至沿江大道</t>
  </si>
  <si>
    <t>之江东路-20号大街</t>
  </si>
  <si>
    <t>杭州市钱塘区城市管理局2024年2月8日文件</t>
  </si>
  <si>
    <t>15号大街-19号大街</t>
  </si>
  <si>
    <t>风帆路</t>
  </si>
  <si>
    <t>柳岸街</t>
  </si>
  <si>
    <t xml:space="preserve">15号大街-之江东路
</t>
  </si>
  <si>
    <t>拾里路</t>
  </si>
  <si>
    <t xml:space="preserve">22号大街-之江东路
</t>
  </si>
  <si>
    <t>凯利路</t>
  </si>
  <si>
    <t>同泰街-之江东路</t>
  </si>
  <si>
    <t>望舒街</t>
  </si>
  <si>
    <t>盘福街-拾里路</t>
  </si>
  <si>
    <t>浪涛巷</t>
  </si>
  <si>
    <t>22号大街-柳岸街</t>
  </si>
  <si>
    <t>盘福街</t>
  </si>
  <si>
    <t>风帆路-拾里路</t>
  </si>
  <si>
    <t>同泰街</t>
  </si>
  <si>
    <t>13号大街</t>
  </si>
  <si>
    <t>杭州市钱塘区城市管理局2024年3月7日文件</t>
  </si>
  <si>
    <t>13号大街-15号大街</t>
  </si>
  <si>
    <t>围墙侧排水沟及挡土墙</t>
  </si>
  <si>
    <t>16-18大街</t>
  </si>
  <si>
    <t>杭州市钱塘区城市管理局2024年10月15日文件    面积1040㎡，挡土墙高0.9m，厚0.37m;排水沟长260m，宽4.2m，包含1500*2000雨水井一座、HDPE300波纹管24m。</t>
  </si>
  <si>
    <t>红线内围墙外</t>
  </si>
  <si>
    <t>一类道路面积汇总：524773.</t>
  </si>
  <si>
    <t>三类道路面积汇总：3268136.65</t>
  </si>
  <si>
    <t>一类道路金额汇总：7210381.02</t>
  </si>
  <si>
    <t>三类道路金额汇总：30426352.2115</t>
  </si>
  <si>
    <t>总计：37636733.2315元</t>
  </si>
  <si>
    <t>白杨街道绿化养护设施量清单</t>
  </si>
  <si>
    <t>养护道路</t>
  </si>
  <si>
    <t>路段</t>
  </si>
  <si>
    <t>绿地等级</t>
  </si>
  <si>
    <t>一般绿地(㎡)</t>
  </si>
  <si>
    <t>铺装(㎡)</t>
  </si>
  <si>
    <t>花镜(㎡)</t>
  </si>
  <si>
    <t>时花(㎡)</t>
  </si>
  <si>
    <t>常绿地(㎡)</t>
  </si>
  <si>
    <t>行道树(棵)</t>
  </si>
  <si>
    <t>大树(棵)</t>
  </si>
  <si>
    <t>绿地养护单价</t>
  </si>
  <si>
    <t>花镜养护单价</t>
  </si>
  <si>
    <t>时花养护单价</t>
  </si>
  <si>
    <t>常绿地单价</t>
  </si>
  <si>
    <t>行道树养护单价</t>
  </si>
  <si>
    <t>大树养护单价</t>
  </si>
  <si>
    <t>总养护经费</t>
  </si>
  <si>
    <t>二级</t>
  </si>
  <si>
    <t>秀水街-银海街道</t>
  </si>
  <si>
    <t>秀水街</t>
  </si>
  <si>
    <t>云涛北路-江涛路</t>
  </si>
  <si>
    <t>千帆路</t>
  </si>
  <si>
    <t>海宁界-云涛北路</t>
  </si>
  <si>
    <t>江涛路-文海北路</t>
  </si>
  <si>
    <t>秀水街-海宁界</t>
  </si>
  <si>
    <t>文海北路-之江路</t>
  </si>
  <si>
    <t>德胜路桥下-海宁界</t>
  </si>
  <si>
    <t>退养89平方</t>
  </si>
  <si>
    <t>江月路</t>
  </si>
  <si>
    <t>银海街-凌云街</t>
  </si>
  <si>
    <t>三级</t>
  </si>
  <si>
    <t>银海街以北</t>
  </si>
  <si>
    <t>绕城二四五标及试验段</t>
  </si>
  <si>
    <t>德胜路-海宁</t>
  </si>
  <si>
    <t>退养254.9平方</t>
  </si>
  <si>
    <t>西侧德胜路-2850河</t>
  </si>
  <si>
    <t>开发区2850河景观二期</t>
  </si>
  <si>
    <t>2850河北侧</t>
  </si>
  <si>
    <t>入城口三标</t>
  </si>
  <si>
    <t>2850河南侧沿江- 江涛路</t>
  </si>
  <si>
    <t>乔司九条路</t>
  </si>
  <si>
    <t>银海街（经四路-文津北路）</t>
  </si>
  <si>
    <t>文津北路（纬三路-新建河）</t>
  </si>
  <si>
    <t>通宇路（围垦街-新建河）</t>
  </si>
  <si>
    <t>翔龙路（围垦街-新建河）</t>
  </si>
  <si>
    <t>经四路（围垦街-新建河）</t>
  </si>
  <si>
    <t>松乔街（文泽北路-文津北路）</t>
  </si>
  <si>
    <t>围垦街（文泽北路-文津北路）</t>
  </si>
  <si>
    <t>五洋路（围垦街-松乔街）</t>
  </si>
  <si>
    <t>四边三化</t>
  </si>
  <si>
    <t>三号坝路（德胜东路-海宁界）</t>
  </si>
  <si>
    <t>银海街街伸段（文海北路-黙沙东西门）</t>
  </si>
  <si>
    <t>已改造</t>
  </si>
  <si>
    <t>凌云支路（凌云支路-德胜东路）</t>
  </si>
  <si>
    <t>凌云支路一（文海北路-杭钢农场）</t>
  </si>
  <si>
    <t>凌云支路二（三号坝路-凌云支路）</t>
  </si>
  <si>
    <t>启潮路延伸段（三号坝路-绕城桥下）</t>
  </si>
  <si>
    <t>财政大树</t>
  </si>
  <si>
    <t>江涛路东侧</t>
  </si>
  <si>
    <t>三号大堤护塘河</t>
  </si>
  <si>
    <t>新建河-德胜东路</t>
  </si>
  <si>
    <t>秀水街公园</t>
  </si>
  <si>
    <t>秀水街地下停车场配套</t>
  </si>
  <si>
    <t>水云街公园</t>
  </si>
  <si>
    <t>水云街地下停车场配套</t>
  </si>
  <si>
    <t>水云街云涛路公园</t>
  </si>
  <si>
    <t>文津北路两侧</t>
  </si>
  <si>
    <t>德胜东路-围垦街</t>
  </si>
  <si>
    <t>文津北路隔离带</t>
  </si>
  <si>
    <t>绕城十标</t>
  </si>
  <si>
    <t>东至众安驾校南至绕城高速西至3号大堤北至杭钢农场</t>
  </si>
  <si>
    <t>下沙东互通</t>
  </si>
  <si>
    <t>德胜路北凌云支路-绕城高速</t>
  </si>
  <si>
    <t>文海北路-文津北路</t>
  </si>
  <si>
    <t>翔龙路侧空地</t>
  </si>
  <si>
    <t>风影路</t>
  </si>
  <si>
    <t>学正街</t>
  </si>
  <si>
    <t>25号路-沿江大道</t>
  </si>
  <si>
    <t>23#路-25#路</t>
  </si>
  <si>
    <t>文泽路（含渠）</t>
  </si>
  <si>
    <t>德胜路-2号路</t>
  </si>
  <si>
    <t>测绘24094-中分带5266</t>
  </si>
  <si>
    <t>杭电小区</t>
  </si>
  <si>
    <t>德胜路-2#路</t>
  </si>
  <si>
    <t>中国计量学院</t>
  </si>
  <si>
    <t>西门绿地</t>
  </si>
  <si>
    <t>文渊路-文泽路</t>
  </si>
  <si>
    <t>退养74.8平方</t>
  </si>
  <si>
    <t>清雅苑</t>
  </si>
  <si>
    <t>商铺花坛</t>
  </si>
  <si>
    <t>生态公园保育区</t>
  </si>
  <si>
    <t>生态公园（2-6号路）</t>
  </si>
  <si>
    <t>含1座公厕</t>
  </si>
  <si>
    <t>4号路</t>
  </si>
  <si>
    <t>9号路-11号路</t>
  </si>
  <si>
    <t>文瀚路</t>
  </si>
  <si>
    <t>学林-学府</t>
  </si>
  <si>
    <t>月雅苑周边小区路绿地</t>
  </si>
  <si>
    <t>煤气公司、海关等周边绿地</t>
  </si>
  <si>
    <t>育英学院南行道树绿地</t>
  </si>
  <si>
    <t>康联小区路侧行道树(文溯路2-6）</t>
  </si>
  <si>
    <t>金融学院门口改造</t>
  </si>
  <si>
    <t>文海中学南</t>
  </si>
  <si>
    <t>23号路-25号路</t>
  </si>
  <si>
    <t>自来水公司对面小区支路</t>
  </si>
  <si>
    <t>自来水公司泰尔茂小区路</t>
  </si>
  <si>
    <t>中央景观渠三标</t>
  </si>
  <si>
    <t>生态公园休闲区、教育区</t>
  </si>
  <si>
    <t>含2座公厕</t>
  </si>
  <si>
    <t>中央景观渠Ⅲ标</t>
  </si>
  <si>
    <t>水利水电学院区域</t>
  </si>
  <si>
    <t>5#路-9#路</t>
  </si>
  <si>
    <t>4号路（5号路-9号路）人行道绿化带花镜</t>
  </si>
  <si>
    <t>白杨街道门口</t>
  </si>
  <si>
    <t>日本人学校东侧支路绿化</t>
  </si>
  <si>
    <t>高教一标（文淙南路、文澜路）</t>
  </si>
  <si>
    <t>高教一标（文淙南路、文涛南路）</t>
  </si>
  <si>
    <t>水利水电区块绿化</t>
  </si>
  <si>
    <t>学林街与15号路交叉口以东</t>
  </si>
  <si>
    <t>文津路-沿江大道</t>
  </si>
  <si>
    <t>25号路</t>
  </si>
  <si>
    <t>学府街-6#</t>
  </si>
  <si>
    <t>9号路</t>
  </si>
  <si>
    <t>2号路-6号路</t>
  </si>
  <si>
    <t>退养28平方</t>
  </si>
  <si>
    <t>5号路</t>
  </si>
  <si>
    <t>2#-德胜路</t>
  </si>
  <si>
    <t>开发区2017年开发区运动会应季环境布置工程绿化养护</t>
  </si>
  <si>
    <t>电子科技大学运动场大门口（学林街）路侧</t>
  </si>
  <si>
    <t>关于学林街（高教西公园侧）部分绿地移交的相关事宜</t>
  </si>
  <si>
    <t>学林街高教西公园路侧</t>
  </si>
  <si>
    <t>金沙学府门口零星绿化</t>
  </si>
  <si>
    <t>江朝巷</t>
  </si>
  <si>
    <t>学源街（文津路-沿江大道）</t>
  </si>
  <si>
    <t>工商大学生活区周边</t>
  </si>
  <si>
    <t>文海中小学门口绿化改造</t>
  </si>
  <si>
    <t>开发区社区卫生服务中心临时过渡房周围绿化工程</t>
  </si>
  <si>
    <t>关于二号渠（25号大街-学林支路）河东工程纳入公共养护的相关事宜</t>
  </si>
  <si>
    <t>27号大街</t>
  </si>
  <si>
    <t>学正街-6号大街</t>
  </si>
  <si>
    <t>退养10平方</t>
  </si>
  <si>
    <t>学源街延伸段新增绿化工程</t>
  </si>
  <si>
    <t>西公园门口</t>
  </si>
  <si>
    <t>益泰街</t>
  </si>
  <si>
    <t>开发区R21-21地块（5-6号路）益泰街养护</t>
  </si>
  <si>
    <t>6号大街15号路交叉口</t>
  </si>
  <si>
    <t>东北角</t>
  </si>
  <si>
    <t>杭四中</t>
  </si>
  <si>
    <t>学校内</t>
  </si>
  <si>
    <t>杭四中东门口</t>
  </si>
  <si>
    <t>23号路-之江东路</t>
  </si>
  <si>
    <t>新加坡科技园</t>
  </si>
  <si>
    <t>麦当劳附近</t>
  </si>
  <si>
    <t>新加坡科技园停车场</t>
  </si>
  <si>
    <t>下沙服务区内</t>
  </si>
  <si>
    <t>学林支路</t>
  </si>
  <si>
    <t>2号大街-学林街</t>
  </si>
  <si>
    <t>大创小镇</t>
  </si>
  <si>
    <t>蒲公英广场</t>
  </si>
  <si>
    <t>创意广场</t>
  </si>
  <si>
    <t>大创小镇区域景观提升工程</t>
  </si>
  <si>
    <t>科技园支路、学正街（23-科技园路）、新科街、科技园路</t>
  </si>
  <si>
    <t>退养7.68平方</t>
  </si>
  <si>
    <t>0号路</t>
  </si>
  <si>
    <t>12-20段，含20#路厂区周边</t>
  </si>
  <si>
    <t>10号路</t>
  </si>
  <si>
    <t>10#路支路-</t>
  </si>
  <si>
    <t>10#路支路二</t>
  </si>
  <si>
    <t>5号路-11号路</t>
  </si>
  <si>
    <t>1#-5#</t>
  </si>
  <si>
    <t>1-11段</t>
  </si>
  <si>
    <t>退养94平方</t>
  </si>
  <si>
    <t>退养135平方</t>
  </si>
  <si>
    <t>退养316平方</t>
  </si>
  <si>
    <t>18#路泵站绿化</t>
  </si>
  <si>
    <t>1号路18号路口</t>
  </si>
  <si>
    <t>20#渠</t>
  </si>
  <si>
    <t>11#路以西河渠南侧</t>
  </si>
  <si>
    <t>20号路</t>
  </si>
  <si>
    <t>3号路</t>
  </si>
  <si>
    <t>12-20段，含南部四个小广场</t>
  </si>
  <si>
    <t>2#-12#</t>
  </si>
  <si>
    <t>退养644平方</t>
  </si>
  <si>
    <t>（2#路-6#路）改造</t>
  </si>
  <si>
    <t>4#路（1#路-9#路）及物美附近</t>
  </si>
  <si>
    <t>退养42平方</t>
  </si>
  <si>
    <t>4号路（1号路-9号路）人行道绿化带花镜</t>
  </si>
  <si>
    <t>5#路</t>
  </si>
  <si>
    <t>20#-沿江</t>
  </si>
  <si>
    <t>12-20段</t>
  </si>
  <si>
    <t>6号路-12号路</t>
  </si>
  <si>
    <t>2#-6#</t>
  </si>
  <si>
    <t>5#渠4#-6#</t>
  </si>
  <si>
    <t>6#-2#</t>
  </si>
  <si>
    <t>7号路</t>
  </si>
  <si>
    <t>8号路-12号路</t>
  </si>
  <si>
    <t>8号路</t>
  </si>
  <si>
    <t>（5号路-11号路）改造工程</t>
  </si>
  <si>
    <t>3#-5#</t>
  </si>
  <si>
    <t>6号路-8号路</t>
  </si>
  <si>
    <t>怡乐园</t>
  </si>
  <si>
    <t>怡乐园小招办门前</t>
  </si>
  <si>
    <t>怡乐园绿化</t>
  </si>
  <si>
    <t>怡乐园周边小区路绿化</t>
  </si>
  <si>
    <t>锦鳞公园</t>
  </si>
  <si>
    <t>锦鳞公园绿化</t>
  </si>
  <si>
    <t>精鸥房产西侧绿化工程及地铁周边（新业北路）景观工程</t>
  </si>
  <si>
    <t>5号渠东侧，房产周边</t>
  </si>
  <si>
    <t>外国语小学周边小区路绿化</t>
  </si>
  <si>
    <t>新增1#、8#、10#公厕周边</t>
  </si>
  <si>
    <t>开发区2015年“春节”环境小品制作工程</t>
  </si>
  <si>
    <t>4号路物美门口</t>
  </si>
  <si>
    <t>美化家园工程</t>
  </si>
  <si>
    <t>（三号大街）</t>
  </si>
  <si>
    <t>新建道路Ⅰ标</t>
  </si>
  <si>
    <t>南5#路、20#路与11#路交叉口以西</t>
  </si>
  <si>
    <t>聚鸿巷</t>
  </si>
  <si>
    <t>8号路-10号路</t>
  </si>
  <si>
    <t>综保区14号路</t>
  </si>
  <si>
    <t>15#-21#</t>
  </si>
  <si>
    <t>退养267.8平方</t>
  </si>
  <si>
    <t>综保区16号路</t>
  </si>
  <si>
    <t>综保区17号路</t>
  </si>
  <si>
    <t>12#-20#</t>
  </si>
  <si>
    <t>综保区18号路</t>
  </si>
  <si>
    <t>退养85.68</t>
  </si>
  <si>
    <t>综保区19号路</t>
  </si>
  <si>
    <t>14#-20#</t>
  </si>
  <si>
    <t>综保区</t>
  </si>
  <si>
    <t>东围网边绿地(围网内外)</t>
  </si>
  <si>
    <t>南围网边绿地(围网内外)</t>
  </si>
  <si>
    <t>西围网边绿地(围网内外)</t>
  </si>
  <si>
    <t>北围网边绿地(围网内外)</t>
  </si>
  <si>
    <t>海关大楼南广场绿地</t>
  </si>
  <si>
    <t>永正公司周围绿化</t>
  </si>
  <si>
    <t>武警营房周围绿化</t>
  </si>
  <si>
    <t>天裕光能周边绿地</t>
  </si>
  <si>
    <t>万事达周边绿地</t>
  </si>
  <si>
    <t>A B标准厂房绿化</t>
  </si>
  <si>
    <t>加工区荒地整治</t>
  </si>
  <si>
    <t>17号路新增（17#整治）</t>
  </si>
  <si>
    <t>退养217平方</t>
  </si>
  <si>
    <t>16号路新增（16#整治）</t>
  </si>
  <si>
    <t>跨贸园园区内绿地</t>
  </si>
  <si>
    <t>综保区广场</t>
  </si>
  <si>
    <t>22号路</t>
  </si>
  <si>
    <t>15-20号</t>
  </si>
  <si>
    <t>退养70平方</t>
  </si>
  <si>
    <t>23号路-沿江大道</t>
  </si>
  <si>
    <t>15号大街-20号大街</t>
  </si>
  <si>
    <t>20号路（23号路-沿江）</t>
  </si>
  <si>
    <t>规划支路3</t>
  </si>
  <si>
    <t>闻潮派出所北侧支路绿化养护</t>
  </si>
  <si>
    <t>17号大街延伸段（24号大街-之江东路）绿化工程养护</t>
  </si>
  <si>
    <t>湿地单元规划支路（效时路、江平路）</t>
  </si>
  <si>
    <t>24号大街道侧绿化（下沙秋潮路公交站南侧红线相邻处）</t>
  </si>
  <si>
    <t>24号路（19号大街-20号大街）</t>
  </si>
  <si>
    <t>东部湾总部基地浪涛巷等六条路</t>
  </si>
  <si>
    <t>退养2平方</t>
  </si>
  <si>
    <t>生态公园养生区剩余部分</t>
  </si>
  <si>
    <t>15号大街东侧（10号路~12号路），11号渠东侧(12号路~20号路)</t>
  </si>
  <si>
    <t>保利湾天地3-B绿化</t>
  </si>
  <si>
    <t>22号大街-24号大街</t>
  </si>
  <si>
    <t>21号路</t>
  </si>
  <si>
    <t>6号路-20号路</t>
  </si>
  <si>
    <t>退养40平方</t>
  </si>
  <si>
    <t>21号渠</t>
  </si>
  <si>
    <t>12号-20号渠</t>
  </si>
  <si>
    <t>6号路-14号路</t>
  </si>
  <si>
    <t>退养34.78平方</t>
  </si>
  <si>
    <t>与10号路交叉口</t>
  </si>
  <si>
    <t>与12号路交叉口东北角</t>
  </si>
  <si>
    <t>世茂滨江花园西侧</t>
  </si>
  <si>
    <t>学正小学周边</t>
  </si>
  <si>
    <t>14号-16号</t>
  </si>
  <si>
    <t>地铁1号路下沙延伸段</t>
  </si>
  <si>
    <t>风帆路-20号路</t>
  </si>
  <si>
    <t>15号路</t>
  </si>
  <si>
    <t>6号路-沿江大道</t>
  </si>
  <si>
    <t>邻里社区外绿化</t>
  </si>
  <si>
    <t>邻里社区东门口</t>
  </si>
  <si>
    <t>加工区广场河渠两侧增植时花</t>
  </si>
  <si>
    <t>加工区19号路增植时花</t>
  </si>
  <si>
    <t>10#路</t>
  </si>
  <si>
    <t>东部10#路15#-23#</t>
  </si>
  <si>
    <t>东部10#路23#-25#</t>
  </si>
  <si>
    <t>中部14#路11#-六桥</t>
  </si>
  <si>
    <t>东部14#路21#-23#</t>
  </si>
  <si>
    <t>东部14#路23#-25#</t>
  </si>
  <si>
    <t>退养84平方</t>
  </si>
  <si>
    <t>15-21</t>
  </si>
  <si>
    <t>16#路</t>
  </si>
  <si>
    <t>21#-23#</t>
  </si>
  <si>
    <t>11#-13#</t>
  </si>
  <si>
    <t>16#路三针门口</t>
  </si>
  <si>
    <t>东部17#路</t>
  </si>
  <si>
    <t>20#-22#</t>
  </si>
  <si>
    <t>12-20</t>
  </si>
  <si>
    <t>18#路</t>
  </si>
  <si>
    <t>11#-15#</t>
  </si>
  <si>
    <t>18号路（23-沿江）、16号路规划工程</t>
  </si>
  <si>
    <t>20#路</t>
  </si>
  <si>
    <t>11#-25#</t>
  </si>
  <si>
    <t>退养554.7平方</t>
  </si>
  <si>
    <t>20号渠11号路以东（河渠四标）</t>
  </si>
  <si>
    <t>11#-富士康路</t>
  </si>
  <si>
    <t>20#路与23#路交叉口</t>
  </si>
  <si>
    <t>东部19#路</t>
  </si>
  <si>
    <t>6#-12#</t>
  </si>
  <si>
    <t>20号路-之江路</t>
  </si>
  <si>
    <t>10#-12#</t>
  </si>
  <si>
    <t>退养7平方</t>
  </si>
  <si>
    <t>2016年听涛路小学北侧绿化带工程</t>
  </si>
  <si>
    <t>11#路/16#路口富士康门前</t>
  </si>
  <si>
    <t>12号渠11号路以东（河渠四标）</t>
  </si>
  <si>
    <t>西门子东西小区路绿化</t>
  </si>
  <si>
    <t>富示康小区道路</t>
  </si>
  <si>
    <t>绕城六标</t>
  </si>
  <si>
    <t>20号大街-之江</t>
  </si>
  <si>
    <t>东部湾体育公园一期</t>
  </si>
  <si>
    <t>绕城三标</t>
  </si>
  <si>
    <t>下沙互通6号大街至12号大街</t>
  </si>
  <si>
    <t>综保区失管区域绿地</t>
  </si>
  <si>
    <t>14.16.18.19号大街失管区域绿地</t>
  </si>
  <si>
    <t>秋潮路</t>
  </si>
  <si>
    <t>20-24号大街</t>
  </si>
  <si>
    <t>23号大街东公园</t>
  </si>
  <si>
    <t>23号大街18号大街东北角</t>
  </si>
  <si>
    <t>2022.11.1起</t>
  </si>
  <si>
    <t>金隅广场</t>
  </si>
  <si>
    <t>湾天地广场以南</t>
  </si>
  <si>
    <t>2022.12.1起</t>
  </si>
  <si>
    <t>24号大街增加量</t>
  </si>
  <si>
    <t>施工加原社区绿地</t>
  </si>
  <si>
    <t>未移交</t>
  </si>
  <si>
    <t>20号路-之江东路</t>
  </si>
  <si>
    <t>退养41平方</t>
  </si>
  <si>
    <t>15号大街以西</t>
  </si>
  <si>
    <t>退养1.5平方</t>
  </si>
  <si>
    <t>保税区广场</t>
  </si>
  <si>
    <t>门口</t>
  </si>
  <si>
    <t>保税区河渠及门口内</t>
  </si>
  <si>
    <t>河渠旁及门口内两侧</t>
  </si>
  <si>
    <t>17号路-19号路</t>
  </si>
  <si>
    <t>19号大街16号路</t>
  </si>
  <si>
    <t>交叉口西南角</t>
  </si>
  <si>
    <t>西巡逻道-东巡逻道</t>
  </si>
  <si>
    <t>天裕光能</t>
  </si>
  <si>
    <t>16号路与19号路交叉口东北角</t>
  </si>
  <si>
    <t>西巡逻道-17号路</t>
  </si>
  <si>
    <t>6号路-12号路、20号路-之江东路</t>
  </si>
  <si>
    <t>6号路-听涛路</t>
  </si>
  <si>
    <t>世贸碧景湾北门口</t>
  </si>
  <si>
    <t>25号大街东侧</t>
  </si>
  <si>
    <t>6号路-10号路</t>
  </si>
  <si>
    <t>听涛路东侧</t>
  </si>
  <si>
    <t>10号路-12号路</t>
  </si>
  <si>
    <t>学正幼儿园</t>
  </si>
  <si>
    <t>25号路-10号路</t>
  </si>
  <si>
    <t>闻潮派出所</t>
  </si>
  <si>
    <t>派出所内</t>
  </si>
  <si>
    <t>廉租公寓</t>
  </si>
  <si>
    <t>新雁公寓内</t>
  </si>
  <si>
    <t>16号大街中分带</t>
  </si>
  <si>
    <t>21号路-23号路</t>
  </si>
  <si>
    <t>11号路-之江东路</t>
  </si>
  <si>
    <t>20号大街中分带</t>
  </si>
  <si>
    <t>11号路-23号路</t>
  </si>
  <si>
    <t>联德机械厂门口</t>
  </si>
  <si>
    <t>11号路-15号路</t>
  </si>
  <si>
    <t>亚运轮滑公园</t>
  </si>
  <si>
    <t>公园内</t>
  </si>
  <si>
    <t>出口加工区内</t>
  </si>
  <si>
    <t>16号路（19号路以东）</t>
  </si>
  <si>
    <t>DN007空地</t>
  </si>
  <si>
    <t>22号路侧空地</t>
  </si>
  <si>
    <t>财经大学内</t>
  </si>
  <si>
    <t>财经大学内（得胜路辅路道口）</t>
  </si>
  <si>
    <t>遗漏财政大树</t>
  </si>
  <si>
    <t>学正小学配套</t>
  </si>
  <si>
    <t>学正小学西侧</t>
  </si>
  <si>
    <t>学正小学门口</t>
  </si>
  <si>
    <t>25号大街（学正小学配套）</t>
  </si>
  <si>
    <t>原执法大队门口</t>
  </si>
  <si>
    <t>和达创意园</t>
  </si>
  <si>
    <t>园区内</t>
  </si>
  <si>
    <t>文泽渠</t>
  </si>
  <si>
    <t>2号路-学林街</t>
  </si>
  <si>
    <t>合计</t>
  </si>
  <si>
    <t>白杨街道公厕设施量清单</t>
  </si>
  <si>
    <t>公厕名称</t>
  </si>
  <si>
    <t>详细地址</t>
  </si>
  <si>
    <t>坑位总数（个）</t>
  </si>
  <si>
    <t>招标限价（元）</t>
  </si>
  <si>
    <t>养护费用（元）</t>
  </si>
  <si>
    <t>宋都东郡国际水云街公厕</t>
  </si>
  <si>
    <t>水云街3号（水云街江涛路口西侧100米）</t>
  </si>
  <si>
    <t>保利城市果岭公厕</t>
  </si>
  <si>
    <t>水云街91号</t>
  </si>
  <si>
    <t>宋都东郡国际公厕</t>
  </si>
  <si>
    <t>凌云街3号（凌云街江涛路口西侧100米）</t>
  </si>
  <si>
    <t>碧桂园（东门）公厕</t>
  </si>
  <si>
    <t>海涛路238号</t>
  </si>
  <si>
    <t>宋都东郡国际3期公厕</t>
  </si>
  <si>
    <t>海涛路17号</t>
  </si>
  <si>
    <t>松乔街#松下公司对面公厕</t>
  </si>
  <si>
    <t>松乔街#文津北路口西侧200米</t>
  </si>
  <si>
    <t>水云街#云涛北路东南侧</t>
  </si>
  <si>
    <t>水云街#云涛北路东南侧100米（公园内）</t>
  </si>
  <si>
    <t>保利像素公厕</t>
  </si>
  <si>
    <t>千帆路1号</t>
  </si>
  <si>
    <t>中粮包装公厕</t>
  </si>
  <si>
    <t>经4支路#围垦街东北侧</t>
  </si>
  <si>
    <t>汇澜公寓公厕</t>
  </si>
  <si>
    <t>千帆路与秀水街交叉口西南侧20米</t>
  </si>
  <si>
    <t>听澜越府公厕</t>
  </si>
  <si>
    <t>听澜越府西侧，千帆路4号</t>
  </si>
  <si>
    <t>百翘香江公厕</t>
  </si>
  <si>
    <t>银江巷150号</t>
  </si>
  <si>
    <t>水云街北公厕</t>
  </si>
  <si>
    <t>水云街#文淙北路东北侧</t>
  </si>
  <si>
    <t>新增杭钱城管〔2022〕63号文件</t>
  </si>
  <si>
    <t>秀水街公园公厕</t>
  </si>
  <si>
    <t>秀水街#银江巷东北侧</t>
  </si>
  <si>
    <t>新增杭钱城管〔2022〕190号文件</t>
  </si>
  <si>
    <t>江山云樾府公厕</t>
  </si>
  <si>
    <t>江山云樾府10幢</t>
  </si>
  <si>
    <t>新增杭钱城管〔2023〕126号文件</t>
  </si>
  <si>
    <t>江山云樾西府公厕</t>
  </si>
  <si>
    <t>江山云樾南府7幢</t>
  </si>
  <si>
    <t>新增杭钱城管〔2024〕6号文件</t>
  </si>
  <si>
    <t>银海公寓公厕</t>
  </si>
  <si>
    <t>银海公寓东门</t>
  </si>
  <si>
    <t>新增杭钱城管〔2024〕13号文件</t>
  </si>
  <si>
    <t>文海北路#学源街公厕</t>
  </si>
  <si>
    <t>文海北路号路学源街南侧50米</t>
  </si>
  <si>
    <t>沿江大道#学林街公厕</t>
  </si>
  <si>
    <t>沿江大道学林街西南侧20米</t>
  </si>
  <si>
    <t>文澜路#学源街公厕</t>
  </si>
  <si>
    <t>文澜路学源街北侧30米</t>
  </si>
  <si>
    <t>学府路公厕</t>
  </si>
  <si>
    <t>学府路文海南路东侧150米</t>
  </si>
  <si>
    <t>文津学林公厕</t>
  </si>
  <si>
    <t>文津路学林街南侧180米</t>
  </si>
  <si>
    <t>文海北路#德胜路公厕</t>
  </si>
  <si>
    <t>文海北路德胜路南侧60米</t>
  </si>
  <si>
    <t>高教东公园公厕</t>
  </si>
  <si>
    <t>学林街文海南路口东侧100米</t>
  </si>
  <si>
    <t>高教西公园公厕</t>
  </si>
  <si>
    <t>学林街文泽路东侧400米（高教西公园南公交车对面）</t>
  </si>
  <si>
    <t>高教文溯站公厕</t>
  </si>
  <si>
    <t>文溯路#学源街交叉口南侧</t>
  </si>
  <si>
    <t>锦鳞公园公厕</t>
  </si>
  <si>
    <t>5号大街2号路口东南侧150米（锦鳞公园内）</t>
  </si>
  <si>
    <t>2号路#11号路公厕</t>
  </si>
  <si>
    <t>2号路11号路口西南侧100米</t>
  </si>
  <si>
    <t>精欧置业公厕</t>
  </si>
  <si>
    <t>5号路与6号路东北侧</t>
  </si>
  <si>
    <t>杭电公厕</t>
  </si>
  <si>
    <t>2号大街与3号大街交叉口西南侧</t>
  </si>
  <si>
    <t xml:space="preserve">6#25号路公厕 </t>
  </si>
  <si>
    <t>6号大街25号路口BRT车站西侧50米</t>
  </si>
  <si>
    <t>6#27号路公厕</t>
  </si>
  <si>
    <t>6号路27号路口西侧20米</t>
  </si>
  <si>
    <t>保利江语海公厕</t>
  </si>
  <si>
    <t>6号路江潮巷西北侧80米</t>
  </si>
  <si>
    <t>蒲公英天地广场公厕</t>
  </si>
  <si>
    <t>文海南路#2号大街交叉口西南侧（广场内）</t>
  </si>
  <si>
    <t>保利景冉佳园公厕</t>
  </si>
  <si>
    <t>景冉佳园13幢商铺1号旁</t>
  </si>
  <si>
    <t>江堤7号公厕</t>
  </si>
  <si>
    <t>近学源街钱塘江滨绿道往南50米</t>
  </si>
  <si>
    <t>新增杭钱城管〔2024〕40号文件</t>
  </si>
  <si>
    <t>6#23#北公厕</t>
  </si>
  <si>
    <t>6号大街与23号大街交叉口北侧</t>
  </si>
  <si>
    <t>原四标范围移到二标范围</t>
  </si>
  <si>
    <t>11号路#12号路公厕</t>
  </si>
  <si>
    <t>11号路12号路东北侧200米</t>
  </si>
  <si>
    <t>怡乐园公厕</t>
  </si>
  <si>
    <t>大北路凌霄街东北侧100米（白杨司法所旁）</t>
  </si>
  <si>
    <t>文汇苑公厕</t>
  </si>
  <si>
    <t>3号路与4号路南侧</t>
  </si>
  <si>
    <t>商贸城公共厕所</t>
  </si>
  <si>
    <t>1号路与4号路交叉口东北侧</t>
  </si>
  <si>
    <t>1#2#公厕</t>
  </si>
  <si>
    <t>1号路与2号路东南侧</t>
  </si>
  <si>
    <t>下沙物美公厕</t>
  </si>
  <si>
    <t>4号路与5号路东南角</t>
  </si>
  <si>
    <t>5#玫琳凯公厕</t>
  </si>
  <si>
    <t>5号大街与14号大街交叉口西南侧</t>
  </si>
  <si>
    <t>18#伊莱克斯公厕</t>
  </si>
  <si>
    <t>3号大街与18号大街交叉口西北侧</t>
  </si>
  <si>
    <t>3#12#公厕</t>
  </si>
  <si>
    <t>3号大街与12号大街交叉口西南侧</t>
  </si>
  <si>
    <t>0#16#公厕</t>
  </si>
  <si>
    <t>凌浩大街与十六号大街交叉口东南侧</t>
  </si>
  <si>
    <t>改造前11个，改造后14个</t>
  </si>
  <si>
    <t>1#20#公厕</t>
  </si>
  <si>
    <t>1号大街与20号大街交叉口西北侧</t>
  </si>
  <si>
    <t>五号景观桥公厕</t>
  </si>
  <si>
    <t>江堤五号景观桥公厕西侧100米</t>
  </si>
  <si>
    <t>燕语春风居</t>
  </si>
  <si>
    <t>景园路与6号大街交叉口向北200米</t>
  </si>
  <si>
    <t>目前临时关闭</t>
  </si>
  <si>
    <t>沿江2#桥公厕</t>
  </si>
  <si>
    <t>之江东路#1#东侧</t>
  </si>
  <si>
    <t>原二标范围移到三标范围</t>
  </si>
  <si>
    <t>景园小区公厕</t>
  </si>
  <si>
    <t>1号大街与6号大街交叉口西北角</t>
  </si>
  <si>
    <t>杭耀之城公厕</t>
  </si>
  <si>
    <t>南苑路与景园路交叉口东南侧</t>
  </si>
  <si>
    <t xml:space="preserve">新增 </t>
  </si>
  <si>
    <t>风帆路沿江大道北侧</t>
  </si>
  <si>
    <t>之江东路与风帆路交叉口东北150米</t>
  </si>
  <si>
    <t>14号路#津东路公厕</t>
  </si>
  <si>
    <t>14号路津东路西南侧20米</t>
  </si>
  <si>
    <t>和达自由港公厕</t>
  </si>
  <si>
    <t>12号路和达自由港小区</t>
  </si>
  <si>
    <t>围垦文化广场公厕</t>
  </si>
  <si>
    <t>6号大街之江东路路口（6号大街西南侧距离之江东路100米）</t>
  </si>
  <si>
    <t>出口加工区（南）公厕</t>
  </si>
  <si>
    <t>出口加工区16号路17号路西侧20米</t>
  </si>
  <si>
    <t>出口加工区（北）公厕</t>
  </si>
  <si>
    <t>出口加工内17号路东芝家电技术公司南侧</t>
  </si>
  <si>
    <t>23号路新雁公厕</t>
  </si>
  <si>
    <t>23号路新雁公寓口23号路10号北侧100米</t>
  </si>
  <si>
    <t>6#19号路公厕</t>
  </si>
  <si>
    <t>6号路19号路南侧100米</t>
  </si>
  <si>
    <t>18#世贸公厕</t>
  </si>
  <si>
    <t>世茂江滨花园峻景湾14幢（社区服务中心旁）</t>
  </si>
  <si>
    <t>金隅·观澜时代云邸公厕</t>
  </si>
  <si>
    <t>24号大街19号路东侧20米</t>
  </si>
  <si>
    <t>14号路沿江大道公厕</t>
  </si>
  <si>
    <t>之江东路与14号大街交叉口北100米</t>
  </si>
  <si>
    <t>晨光国际（北）公厕</t>
  </si>
  <si>
    <t>晨光国际小区北门23号路口东侧120米</t>
  </si>
  <si>
    <t>晨光国际（南）公厕</t>
  </si>
  <si>
    <t>晨光国际小区南门16号路口北侧50米</t>
  </si>
  <si>
    <t>沿江景观北公厕</t>
  </si>
  <si>
    <t>之江东路#15号大街交叉口东南侧（沿江景观公园靠北）</t>
  </si>
  <si>
    <t>沿江景观南公厕</t>
  </si>
  <si>
    <t>之江东路#15号大街交叉口东南侧（沿江景观公园靠南）</t>
  </si>
  <si>
    <t>之江东路#观澜时代公厕</t>
  </si>
  <si>
    <t>之江东路#观澜时代24号大街路口东侧东侧50米</t>
  </si>
  <si>
    <t>江堤 10 号大街东侧公厕</t>
  </si>
  <si>
    <t>沿江#12号大街公厕</t>
  </si>
  <si>
    <t>之江东路与12号大街交叉口西北侧</t>
  </si>
  <si>
    <t>18#23号路公厕</t>
  </si>
  <si>
    <t>18号路与23号路交叉口听涛停车场内部往北侧30米</t>
  </si>
  <si>
    <t>邻里中心西侧公厕</t>
  </si>
  <si>
    <t>邻里中心西侧（生态公园延伸段）</t>
  </si>
  <si>
    <r>
      <rPr>
        <sz val="10"/>
        <rFont val="宋体"/>
        <charset val="134"/>
      </rPr>
      <t>新增杭钱城管</t>
    </r>
    <r>
      <rPr>
        <sz val="10"/>
        <rFont val="Microsoft YaHei"/>
        <charset val="134"/>
      </rPr>
      <t>〔2023〕</t>
    </r>
    <r>
      <rPr>
        <sz val="10"/>
        <rFont val="宋体"/>
        <charset val="134"/>
      </rPr>
      <t>137号文件</t>
    </r>
  </si>
  <si>
    <t>江堤3号公厕</t>
  </si>
  <si>
    <t>近风帆路钱塘江滨绿道向西50米</t>
  </si>
  <si>
    <t>江堤4号公厕</t>
  </si>
  <si>
    <t>近十九号大街钱塘江滨绿道向东200米</t>
  </si>
  <si>
    <t>江堤5号公厕</t>
  </si>
  <si>
    <t>十四号大街与之江东路交叉口东南角</t>
  </si>
  <si>
    <t>之江东路音乐喷泉广场公厕</t>
  </si>
  <si>
    <t>近十九号大街与之江东路音乐喷泉广场内</t>
  </si>
  <si>
    <t>11号路#之江东路公厕</t>
  </si>
  <si>
    <t>11号路与之江东路交叉口东侧公园内</t>
  </si>
  <si>
    <t>25号路BRT公厕</t>
  </si>
  <si>
    <t>25号路听涛路口北侧20米</t>
  </si>
  <si>
    <t>合计：坑位数971个，年养护经费为9732333元。</t>
  </si>
  <si>
    <t>白杨街道市政养护设施量清单</t>
  </si>
  <si>
    <t>雨水管道
（米）</t>
  </si>
  <si>
    <r>
      <rPr>
        <sz val="10"/>
        <rFont val="宋体"/>
        <charset val="134"/>
        <scheme val="minor"/>
      </rPr>
      <t>（</t>
    </r>
    <r>
      <rPr>
        <sz val="10"/>
        <color rgb="FFFF0000"/>
        <rFont val="宋体"/>
        <charset val="134"/>
        <scheme val="minor"/>
      </rPr>
      <t>三号坝路</t>
    </r>
    <r>
      <rPr>
        <sz val="10"/>
        <rFont val="宋体"/>
        <charset val="134"/>
        <scheme val="minor"/>
      </rPr>
      <t>-文津北路）</t>
    </r>
  </si>
  <si>
    <t>5.57</t>
  </si>
  <si>
    <t>4号大街与文溯南路交叉口北190米</t>
  </si>
  <si>
    <t>下沙学林街浙江理工大学生活区</t>
  </si>
  <si>
    <t>白杨街道河道保洁的设施量明细</t>
  </si>
  <si>
    <t>河道名称</t>
  </si>
  <si>
    <t>河段</t>
  </si>
  <si>
    <t>河道长度（千米）</t>
  </si>
  <si>
    <t>驳坎维护长度（米）</t>
  </si>
  <si>
    <t>保洁面积（平方米）</t>
  </si>
  <si>
    <t>水生植物面积（平方米</t>
  </si>
  <si>
    <t>招标限价及费用（保洁）(元/平方米)</t>
  </si>
  <si>
    <t>招标限价及费用（巡查）（元/千米）</t>
  </si>
  <si>
    <t>招标限价及费用（驳坎维修）（元/米）</t>
  </si>
  <si>
    <t>招标限价及费用（水生植物）(元/平方米)</t>
  </si>
  <si>
    <t>招标限价及费用（曝气机）（元/台）</t>
  </si>
  <si>
    <t>河道类别</t>
  </si>
  <si>
    <t>松乔河~北闸</t>
  </si>
  <si>
    <t>三类三级</t>
  </si>
  <si>
    <t>北闸~石塘河</t>
  </si>
  <si>
    <t>宏达河</t>
  </si>
  <si>
    <t>三号大堤护塘河~下沙闸</t>
  </si>
  <si>
    <t>新建河</t>
  </si>
  <si>
    <t>经四支路~三号大堤护塘河</t>
  </si>
  <si>
    <t>松乔河</t>
  </si>
  <si>
    <t>文泽北路~三号大堤护塘河</t>
  </si>
  <si>
    <t>下沙2号渠</t>
  </si>
  <si>
    <t>1号路~11号路</t>
  </si>
  <si>
    <t>三类一级</t>
  </si>
  <si>
    <t>下沙11号渠</t>
  </si>
  <si>
    <t>2号路~6号路</t>
  </si>
  <si>
    <t>三类二级</t>
  </si>
  <si>
    <t xml:space="preserve"> 2号渠~学林街</t>
  </si>
  <si>
    <t>高教西渠</t>
  </si>
  <si>
    <t>西公园~文津路</t>
  </si>
  <si>
    <t>下沙1号渠</t>
  </si>
  <si>
    <t>九沙大道~上沙渠</t>
  </si>
  <si>
    <t>11号路~23号路</t>
  </si>
  <si>
    <t>23号路~25号路</t>
  </si>
  <si>
    <t>25号路~高教东渠</t>
  </si>
  <si>
    <t>2号渠~松乔河</t>
  </si>
  <si>
    <t>高教东渠</t>
  </si>
  <si>
    <t>2号渠~水校宿舍</t>
  </si>
  <si>
    <t>水校宿舍~学林街</t>
  </si>
  <si>
    <t>学林街~学林支路</t>
  </si>
  <si>
    <t>学林支路~沿江大道</t>
  </si>
  <si>
    <t>临江护塘河</t>
  </si>
  <si>
    <t>下沙闸~6号路</t>
  </si>
  <si>
    <t>下沙5号渠</t>
  </si>
  <si>
    <t>下沙公路渠~七格渠</t>
  </si>
  <si>
    <t>下沙6号渠</t>
  </si>
  <si>
    <r>
      <rPr>
        <sz val="11"/>
        <color indexed="8"/>
        <rFont val="宋体"/>
        <charset val="134"/>
      </rPr>
      <t>1号路</t>
    </r>
    <r>
      <rPr>
        <sz val="11"/>
        <color indexed="8"/>
        <rFont val="Times New Roman"/>
        <charset val="134"/>
      </rPr>
      <t>~5</t>
    </r>
    <r>
      <rPr>
        <sz val="11"/>
        <color indexed="8"/>
        <rFont val="宋体"/>
        <charset val="134"/>
      </rPr>
      <t>号路</t>
    </r>
  </si>
  <si>
    <t>5号路~11号路</t>
  </si>
  <si>
    <t>6号路~14号路</t>
  </si>
  <si>
    <t>14号路~20号路</t>
  </si>
  <si>
    <t>下沙12号渠</t>
  </si>
  <si>
    <t>下沙20号渠</t>
  </si>
  <si>
    <t>23号路~27号路</t>
  </si>
  <si>
    <t>27号路~沿江大道</t>
  </si>
  <si>
    <t>11号路~沿江大道</t>
  </si>
  <si>
    <t>下沙21号渠</t>
  </si>
  <si>
    <t>12号路~20号路</t>
  </si>
  <si>
    <t>937.7</t>
  </si>
  <si>
    <t>11号路速~沿江大道</t>
  </si>
  <si>
    <t>6号路~下沙大桥</t>
  </si>
  <si>
    <t>下沙大桥~七格渠</t>
  </si>
  <si>
    <t>K56+400~绕城(基地总部段)</t>
  </si>
  <si>
    <t>合计：</t>
  </si>
  <si>
    <t>泵站养护经费</t>
  </si>
  <si>
    <t>泵 站 名 称</t>
  </si>
  <si>
    <t>地    址</t>
  </si>
  <si>
    <t>泵数</t>
  </si>
  <si>
    <t>每泵功率（Kw）</t>
  </si>
  <si>
    <t>装机     容量（Kw)</t>
  </si>
  <si>
    <t>等级</t>
  </si>
  <si>
    <t>人员     工资</t>
  </si>
  <si>
    <t>维修养护费</t>
  </si>
  <si>
    <t>综合养护经费合计        （万元）</t>
  </si>
  <si>
    <t>折扣率</t>
  </si>
  <si>
    <t>最终养护经费合计</t>
  </si>
  <si>
    <t>泵站（本体）维修养护费</t>
  </si>
  <si>
    <t>检修闸门  个数      （Q＜5m3/s)</t>
  </si>
  <si>
    <t>检修闸门  维修养护费         （466元/个•年）</t>
  </si>
  <si>
    <t>配套挡潮闸维修养护费</t>
  </si>
  <si>
    <t>自动化监控系统光纤（6000元/座.年）</t>
  </si>
  <si>
    <t>高配专业检测台数</t>
  </si>
  <si>
    <t>高配检测费</t>
  </si>
  <si>
    <t>一</t>
  </si>
  <si>
    <t>综合养护费</t>
  </si>
  <si>
    <t>东部2#污水泵站</t>
  </si>
  <si>
    <t>14#路与21#路交叉口东南面</t>
  </si>
  <si>
    <t>光纤6000元/座.年，二级泵站检测费2600元/台.年，下同</t>
  </si>
  <si>
    <t>东部3#污水泵站</t>
  </si>
  <si>
    <t>19#路与20#路交叉口西南面</t>
  </si>
  <si>
    <t>光纤6000元/座.年    下同</t>
  </si>
  <si>
    <t>东部4#污水泵站</t>
  </si>
  <si>
    <t>风帆路与20#路交叉口西南面</t>
  </si>
  <si>
    <t>高教西区污水泵站</t>
  </si>
  <si>
    <t>文渊北路与华景街交叉口西南面</t>
  </si>
  <si>
    <t>东部1#污水泵站</t>
  </si>
  <si>
    <t>6#路与23#路交叉口西南面</t>
  </si>
  <si>
    <t>三级泵站检测费2000元/座.年，下同</t>
  </si>
  <si>
    <t>高教东区污水泵站</t>
  </si>
  <si>
    <t>学源街与六桥交叉口东南面</t>
  </si>
  <si>
    <t>文渊北路污水泵站</t>
  </si>
  <si>
    <t>文渊北路与金乔街交叉口东南侧</t>
  </si>
  <si>
    <t>农垦路污水泵站</t>
  </si>
  <si>
    <t>文海北路与农垦路交叉口西南侧</t>
  </si>
  <si>
    <t xml:space="preserve">2个（30KW)
4个(45KW) </t>
  </si>
  <si>
    <t>2#污水泵站</t>
  </si>
  <si>
    <t xml:space="preserve">14#大街与1#路交叉口东北面   </t>
  </si>
  <si>
    <t xml:space="preserve">3个（45KW)
1个(30KW) </t>
  </si>
  <si>
    <t>3#污水泵站</t>
  </si>
  <si>
    <t>1#路与18#路交叉口东北面</t>
  </si>
  <si>
    <t>规划一号污水泵站</t>
  </si>
  <si>
    <t>下沙路与下沙南路交叉口东北侧（下沙街道西面）</t>
  </si>
  <si>
    <t>四级</t>
  </si>
  <si>
    <t>四级泵站检测费1300元/座.年，下同</t>
  </si>
  <si>
    <t>七格污水泵站</t>
  </si>
  <si>
    <t>七格南路与智格路交叉口西北面</t>
  </si>
  <si>
    <t>含开发区进七格污水厂环保数据监测光纤</t>
  </si>
  <si>
    <t>1#污水泵站</t>
  </si>
  <si>
    <t>7#路与8#路交叉口东南面</t>
  </si>
  <si>
    <t>中心区块污水泵站</t>
  </si>
  <si>
    <t>海达北路与华景街交叉口东北面</t>
  </si>
  <si>
    <t>1#箱涵泵站</t>
  </si>
  <si>
    <t>1号路与下沙路交叉口西北侧</t>
  </si>
  <si>
    <t>松下临时污水泵站</t>
  </si>
  <si>
    <t>纬三路与翔龙路交叉口东南面</t>
  </si>
  <si>
    <t>元成临时污水泵站</t>
  </si>
  <si>
    <t>文泽北路路与围垦街交叉口西南面</t>
  </si>
  <si>
    <t xml:space="preserve">2个（15KW)
1个(7.5KW) </t>
  </si>
  <si>
    <t>银海街临时污水泵站</t>
  </si>
  <si>
    <t>银海街与文海北路交叉口西南面</t>
  </si>
  <si>
    <t>海达北路雨水泵站       （单一排涝功能）</t>
  </si>
  <si>
    <t>德胜路与海达北路交叉口东北面</t>
  </si>
  <si>
    <t>文泽北路雨水泵站        （单一排涝功能）</t>
  </si>
  <si>
    <t>松桥街与文泽北路交叉口东北面</t>
  </si>
  <si>
    <t>元成路雨水泵站     （单一排涝功能）</t>
  </si>
  <si>
    <t>元成路与松桥街西南角</t>
  </si>
  <si>
    <t>文津北路雨水泵站       （单一排涝功能）</t>
  </si>
  <si>
    <t>文津北路与松乔街交叉口东南面</t>
  </si>
  <si>
    <t>德胜路雨水泵站          （单一排涝功能）</t>
  </si>
  <si>
    <t>文津北路与德胜路交叉口东南侧</t>
  </si>
  <si>
    <t>文渊北路雨水泵站       （单一排涝功能）</t>
  </si>
  <si>
    <t>文渊北路与松乔街交叉口东南侧</t>
  </si>
  <si>
    <t>万邦路污水泵站一座</t>
  </si>
  <si>
    <t>乔下线与万邦路交叉口东北角</t>
  </si>
  <si>
    <t>2#污水泵站          （2016年新建）</t>
  </si>
  <si>
    <t>4个（34KW)</t>
  </si>
  <si>
    <t xml:space="preserve">福雷德广场弃流井   </t>
  </si>
  <si>
    <t>学源街与文泽路路口桥南侧</t>
  </si>
  <si>
    <t xml:space="preserve">1个(5.5KW) 
1个(7.5KW) </t>
  </si>
  <si>
    <t>规划一号污水泵站   （2017年新建）</t>
  </si>
  <si>
    <t>75KW</t>
  </si>
  <si>
    <t>11号路末端污水泵站                 （单一排涝功能）</t>
  </si>
  <si>
    <t>2号渠W39雨水排放口弃流井</t>
  </si>
  <si>
    <t>文渊北路与金沙大道交叉口西北侧</t>
  </si>
  <si>
    <t>军区一体化污水泵站    （单一排涝功能）</t>
  </si>
  <si>
    <t>军沙路与乔下线交叉口</t>
  </si>
  <si>
    <t xml:space="preserve">3个(11KW) 
1个(4KW) </t>
  </si>
  <si>
    <t>高教园区水泵设施
（单一排涝功能）</t>
  </si>
  <si>
    <t>高教西公园东西两边</t>
  </si>
  <si>
    <t>电力隧道（一期）乔下线污水泵站
（单一排涝功能）</t>
  </si>
  <si>
    <t>金沙大道便道与松合路交叉口西北侧</t>
  </si>
  <si>
    <t>农垦路雨水泵站</t>
  </si>
  <si>
    <t>农垦路与下沙绕城高速交叉口西南侧</t>
  </si>
  <si>
    <t>55KW</t>
  </si>
  <si>
    <t>按文件7折后小计</t>
  </si>
  <si>
    <t>年度电费</t>
  </si>
  <si>
    <t>除已纳入财政预算外的水电费由中标单位自行承担</t>
  </si>
  <si>
    <t>二</t>
  </si>
  <si>
    <t>年度水费</t>
  </si>
  <si>
    <t>三</t>
  </si>
  <si>
    <t>其它费用</t>
  </si>
  <si>
    <t>11号渠C区设备维修养护费</t>
  </si>
  <si>
    <t>项目</t>
  </si>
  <si>
    <t>定额依据</t>
  </si>
  <si>
    <t>计算方法</t>
  </si>
  <si>
    <t>固定资产原值（元）</t>
  </si>
  <si>
    <t>总价（元/年）</t>
  </si>
  <si>
    <t>设备维修养护费</t>
  </si>
  <si>
    <t>考虑到设备日常管理不需要时刻现场盯防，因此由保洁人员代管，人员费用不单独列支。</t>
  </si>
  <si>
    <t>潜水泵</t>
  </si>
  <si>
    <t>《浙江省水利工程维修养护定额标准（2018）》表4-23泵站工程基本维修养护项目定额标准（二）编号1</t>
  </si>
  <si>
    <t>按其固定资产原值的1%计算</t>
  </si>
  <si>
    <t>启闭器</t>
  </si>
  <si>
    <t>按其固定资产原值的5%计算</t>
  </si>
  <si>
    <t>曝气机</t>
  </si>
  <si>
    <t>《2019年河道养护分类管理方案》</t>
  </si>
  <si>
    <t>曝气增氧机937.7元/台.年</t>
  </si>
  <si>
    <t>11台</t>
  </si>
  <si>
    <t>电费</t>
  </si>
  <si>
    <t>电费1元/度</t>
  </si>
  <si>
    <t>2用2备运行，功率为7.5千瓦，单台日运行12小时，1年运行365天</t>
  </si>
  <si>
    <t>2*7.5*12*365*1</t>
  </si>
  <si>
    <t>11台，功率为0.55千瓦，单台日运行8小时，1年运行365天</t>
  </si>
  <si>
    <t>11*0.55*8*365*1</t>
  </si>
  <si>
    <t>总计</t>
  </si>
  <si>
    <t>泵站和11号渠C区块年度养护费合计为：71.18万元.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</si>
</sst>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_ "/>
    <numFmt numFmtId="179" formatCode="0.00_ "/>
    <numFmt numFmtId="180" formatCode="0_);\(0\)"/>
    <numFmt numFmtId="181" formatCode="0.00_);[Red]\(0.00\)"/>
  </numFmts>
  <fonts count="69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6"/>
      <color indexed="8"/>
      <name val="宋体"/>
      <charset val="134"/>
      <scheme val="major"/>
    </font>
    <font>
      <b/>
      <sz val="10"/>
      <name val="宋体"/>
      <charset val="134"/>
      <scheme val="major"/>
    </font>
    <font>
      <b/>
      <sz val="16"/>
      <name val="宋体"/>
      <charset val="134"/>
      <scheme val="major"/>
    </font>
    <font>
      <b/>
      <sz val="12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  <scheme val="maj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8"/>
      <color theme="1"/>
      <name val="等线"/>
      <charset val="134"/>
    </font>
    <font>
      <sz val="10"/>
      <color theme="1"/>
      <name val="黑体"/>
      <charset val="134"/>
    </font>
    <font>
      <sz val="10"/>
      <color theme="1"/>
      <name val="等线"/>
      <charset val="134"/>
    </font>
    <font>
      <sz val="10"/>
      <name val="等线"/>
      <charset val="134"/>
    </font>
    <font>
      <sz val="10"/>
      <color indexed="8"/>
      <name val="等线"/>
      <charset val="134"/>
    </font>
    <font>
      <sz val="9"/>
      <color theme="1"/>
      <name val="等线"/>
      <charset val="134"/>
    </font>
    <font>
      <sz val="10"/>
      <color rgb="FFFF0000"/>
      <name val="等线"/>
      <charset val="134"/>
    </font>
    <font>
      <sz val="12"/>
      <name val="等线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1"/>
      <color indexed="8"/>
      <name val="Times New Roman"/>
      <charset val="134"/>
    </font>
    <font>
      <sz val="10"/>
      <name val="Microsoft YaHei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2" borderId="29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0" borderId="3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3" borderId="32" applyNumberFormat="0" applyAlignment="0" applyProtection="0">
      <alignment vertical="center"/>
    </xf>
    <xf numFmtId="0" fontId="56" fillId="14" borderId="33" applyNumberFormat="0" applyAlignment="0" applyProtection="0">
      <alignment vertical="center"/>
    </xf>
    <xf numFmtId="0" fontId="57" fillId="14" borderId="32" applyNumberFormat="0" applyAlignment="0" applyProtection="0">
      <alignment vertical="center"/>
    </xf>
    <xf numFmtId="0" fontId="58" fillId="15" borderId="34" applyNumberFormat="0" applyAlignment="0" applyProtection="0">
      <alignment vertical="center"/>
    </xf>
    <xf numFmtId="0" fontId="59" fillId="0" borderId="35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6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 applyProtection="1">
      <alignment horizontal="center" vertical="center" wrapText="1"/>
    </xf>
    <xf numFmtId="176" fontId="1" fillId="5" borderId="6" xfId="0" applyNumberFormat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" fillId="0" borderId="3" xfId="24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24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24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7" fontId="1" fillId="0" borderId="3" xfId="24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77" fontId="1" fillId="0" borderId="3" xfId="24" applyNumberFormat="1" applyFont="1" applyFill="1" applyBorder="1" applyAlignment="1">
      <alignment horizontal="center" vertical="center"/>
    </xf>
    <xf numFmtId="177" fontId="1" fillId="0" borderId="2" xfId="24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6" borderId="3" xfId="0" applyNumberFormat="1" applyFont="1" applyFill="1" applyBorder="1" applyAlignment="1">
      <alignment horizontal="center" vertical="center" wrapText="1"/>
    </xf>
    <xf numFmtId="176" fontId="1" fillId="6" borderId="3" xfId="0" applyNumberFormat="1" applyFont="1" applyFill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76" fontId="1" fillId="5" borderId="8" xfId="0" applyNumberFormat="1" applyFont="1" applyFill="1" applyBorder="1" applyAlignment="1" applyProtection="1">
      <alignment horizontal="center" vertical="center" wrapText="1"/>
    </xf>
    <xf numFmtId="176" fontId="3" fillId="4" borderId="3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178" fontId="1" fillId="6" borderId="3" xfId="0" applyNumberFormat="1" applyFont="1" applyFill="1" applyBorder="1" applyAlignment="1">
      <alignment horizontal="center" vertical="center" wrapText="1"/>
    </xf>
    <xf numFmtId="177" fontId="3" fillId="6" borderId="3" xfId="0" applyNumberFormat="1" applyFont="1" applyFill="1" applyBorder="1" applyAlignment="1">
      <alignment horizontal="center" vertical="center" wrapText="1"/>
    </xf>
    <xf numFmtId="177" fontId="1" fillId="6" borderId="3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8" fontId="1" fillId="6" borderId="2" xfId="0" applyNumberFormat="1" applyFont="1" applyFill="1" applyBorder="1" applyAlignment="1">
      <alignment horizontal="center" vertical="center" wrapText="1"/>
    </xf>
    <xf numFmtId="178" fontId="1" fillId="6" borderId="9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9" fontId="12" fillId="8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NumberFormat="1" applyFont="1" applyFill="1" applyBorder="1" applyAlignment="1" applyProtection="1">
      <alignment horizontal="center" vertical="center" wrapText="1"/>
    </xf>
    <xf numFmtId="0" fontId="13" fillId="8" borderId="3" xfId="0" applyNumberFormat="1" applyFont="1" applyFill="1" applyBorder="1" applyAlignment="1" applyProtection="1">
      <alignment horizontal="center" vertical="center" wrapText="1"/>
    </xf>
    <xf numFmtId="0" fontId="12" fillId="8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3" fillId="8" borderId="3" xfId="0" applyNumberFormat="1" applyFont="1" applyFill="1" applyBorder="1" applyAlignment="1" applyProtection="1">
      <alignment horizontal="center" vertical="center"/>
    </xf>
    <xf numFmtId="0" fontId="13" fillId="0" borderId="3" xfId="5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8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9" fontId="11" fillId="0" borderId="3" xfId="0" applyNumberFormat="1" applyFont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9" fontId="11" fillId="0" borderId="3" xfId="0" applyNumberFormat="1" applyFont="1" applyBorder="1" applyAlignment="1">
      <alignment horizontal="center" vertical="center"/>
    </xf>
    <xf numFmtId="49" fontId="12" fillId="8" borderId="3" xfId="0" applyNumberFormat="1" applyFont="1" applyFill="1" applyBorder="1" applyAlignment="1" applyProtection="1">
      <alignment horizontal="center" vertical="center"/>
    </xf>
    <xf numFmtId="0" fontId="14" fillId="0" borderId="3" xfId="0" applyFont="1" applyBorder="1" applyAlignment="1">
      <alignment horizontal="center" vertical="center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8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/>
    </xf>
    <xf numFmtId="0" fontId="17" fillId="10" borderId="3" xfId="0" applyNumberFormat="1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179" fontId="17" fillId="0" borderId="3" xfId="0" applyNumberFormat="1" applyFont="1" applyFill="1" applyBorder="1" applyAlignment="1">
      <alignment horizontal="center" vertical="center" wrapText="1"/>
    </xf>
    <xf numFmtId="179" fontId="17" fillId="0" borderId="3" xfId="0" applyNumberFormat="1" applyFont="1" applyFill="1" applyBorder="1" applyAlignment="1">
      <alignment horizontal="center" vertical="center"/>
    </xf>
    <xf numFmtId="179" fontId="17" fillId="8" borderId="3" xfId="0" applyNumberFormat="1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 wrapText="1"/>
    </xf>
    <xf numFmtId="179" fontId="17" fillId="1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177" fontId="17" fillId="0" borderId="8" xfId="0" applyNumberFormat="1" applyFont="1" applyFill="1" applyBorder="1" applyAlignment="1">
      <alignment horizontal="center" vertical="center" wrapText="1"/>
    </xf>
    <xf numFmtId="179" fontId="17" fillId="0" borderId="8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3" xfId="0" applyNumberFormat="1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 wrapText="1"/>
    </xf>
    <xf numFmtId="177" fontId="20" fillId="9" borderId="3" xfId="0" applyNumberFormat="1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/>
    </xf>
    <xf numFmtId="0" fontId="17" fillId="0" borderId="3" xfId="50" applyFont="1" applyFill="1" applyBorder="1" applyAlignment="1">
      <alignment horizontal="center" vertical="center" wrapText="1"/>
    </xf>
    <xf numFmtId="0" fontId="17" fillId="8" borderId="3" xfId="0" applyNumberFormat="1" applyFont="1" applyFill="1" applyBorder="1" applyAlignment="1">
      <alignment horizontal="center" vertical="center"/>
    </xf>
    <xf numFmtId="0" fontId="17" fillId="8" borderId="3" xfId="5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/>
    </xf>
    <xf numFmtId="179" fontId="17" fillId="9" borderId="3" xfId="0" applyNumberFormat="1" applyFont="1" applyFill="1" applyBorder="1" applyAlignment="1">
      <alignment horizontal="center" vertical="center"/>
    </xf>
    <xf numFmtId="179" fontId="17" fillId="10" borderId="4" xfId="0" applyNumberFormat="1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8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4" fontId="17" fillId="10" borderId="3" xfId="0" applyNumberFormat="1" applyFont="1" applyFill="1" applyBorder="1" applyAlignment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 wrapText="1"/>
    </xf>
    <xf numFmtId="0" fontId="25" fillId="0" borderId="11" xfId="0" applyFont="1" applyFill="1" applyBorder="1" applyAlignment="1" applyProtection="1">
      <alignment horizontal="center" vertical="center" wrapText="1"/>
    </xf>
    <xf numFmtId="0" fontId="25" fillId="0" borderId="12" xfId="0" applyFont="1" applyFill="1" applyBorder="1" applyAlignment="1" applyProtection="1">
      <alignment horizontal="center" vertical="center" wrapText="1"/>
    </xf>
    <xf numFmtId="0" fontId="26" fillId="0" borderId="11" xfId="0" applyNumberFormat="1" applyFont="1" applyFill="1" applyBorder="1" applyAlignment="1">
      <alignment horizontal="center" vertical="center" wrapText="1"/>
    </xf>
    <xf numFmtId="0" fontId="23" fillId="0" borderId="11" xfId="0" applyNumberFormat="1" applyFont="1" applyFill="1" applyBorder="1" applyAlignment="1">
      <alignment horizontal="center" vertical="center" wrapText="1"/>
    </xf>
    <xf numFmtId="0" fontId="27" fillId="0" borderId="11" xfId="0" applyNumberFormat="1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center" wrapText="1"/>
    </xf>
    <xf numFmtId="0" fontId="23" fillId="0" borderId="1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7" fillId="0" borderId="13" xfId="0" applyNumberFormat="1" applyFont="1" applyFill="1" applyBorder="1" applyAlignment="1">
      <alignment horizontal="center" vertical="center" wrapText="1"/>
    </xf>
    <xf numFmtId="0" fontId="26" fillId="9" borderId="11" xfId="0" applyNumberFormat="1" applyFont="1" applyFill="1" applyBorder="1" applyAlignment="1">
      <alignment horizontal="center" vertical="center" wrapText="1"/>
    </xf>
    <xf numFmtId="0" fontId="27" fillId="9" borderId="2" xfId="0" applyNumberFormat="1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1" fillId="8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9" fontId="28" fillId="0" borderId="0" xfId="0" applyNumberFormat="1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9" fillId="0" borderId="17" xfId="0" applyFont="1" applyFill="1" applyBorder="1" applyAlignment="1" applyProtection="1">
      <alignment horizontal="center" vertical="center"/>
    </xf>
    <xf numFmtId="0" fontId="29" fillId="0" borderId="18" xfId="0" applyFont="1" applyFill="1" applyBorder="1" applyAlignment="1" applyProtection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 wrapText="1"/>
    </xf>
    <xf numFmtId="179" fontId="30" fillId="0" borderId="4" xfId="0" applyNumberFormat="1" applyFont="1" applyFill="1" applyBorder="1" applyAlignment="1">
      <alignment horizontal="center" vertical="center" wrapText="1"/>
    </xf>
    <xf numFmtId="179" fontId="30" fillId="0" borderId="19" xfId="0" applyNumberFormat="1" applyFont="1" applyFill="1" applyBorder="1" applyAlignment="1">
      <alignment horizontal="center" vertical="center" wrapText="1"/>
    </xf>
    <xf numFmtId="179" fontId="28" fillId="0" borderId="4" xfId="53" applyNumberFormat="1" applyFont="1" applyFill="1" applyBorder="1" applyAlignment="1">
      <alignment horizontal="center" vertical="center" wrapText="1"/>
    </xf>
    <xf numFmtId="179" fontId="28" fillId="0" borderId="3" xfId="53" applyNumberFormat="1" applyFont="1" applyFill="1" applyBorder="1" applyAlignment="1">
      <alignment horizontal="center" vertical="center" wrapText="1"/>
    </xf>
    <xf numFmtId="179" fontId="31" fillId="0" borderId="3" xfId="0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 wrapText="1"/>
    </xf>
    <xf numFmtId="179" fontId="31" fillId="7" borderId="4" xfId="0" applyNumberFormat="1" applyFont="1" applyFill="1" applyBorder="1" applyAlignment="1">
      <alignment horizontal="center" vertical="center" wrapText="1"/>
    </xf>
    <xf numFmtId="179" fontId="31" fillId="7" borderId="3" xfId="0" applyNumberFormat="1" applyFont="1" applyFill="1" applyBorder="1" applyAlignment="1">
      <alignment horizontal="center" vertical="center" wrapText="1"/>
    </xf>
    <xf numFmtId="179" fontId="32" fillId="0" borderId="4" xfId="0" applyNumberFormat="1" applyFont="1" applyFill="1" applyBorder="1" applyAlignment="1">
      <alignment horizontal="center" vertical="center" wrapText="1"/>
    </xf>
    <xf numFmtId="177" fontId="32" fillId="0" borderId="4" xfId="0" applyNumberFormat="1" applyFont="1" applyFill="1" applyBorder="1" applyAlignment="1">
      <alignment horizontal="center" vertical="center" wrapText="1"/>
    </xf>
    <xf numFmtId="179" fontId="32" fillId="0" borderId="19" xfId="0" applyNumberFormat="1" applyFont="1" applyFill="1" applyBorder="1" applyAlignment="1">
      <alignment horizontal="center" vertical="center" wrapText="1"/>
    </xf>
    <xf numFmtId="177" fontId="32" fillId="0" borderId="19" xfId="0" applyNumberFormat="1" applyFont="1" applyFill="1" applyBorder="1" applyAlignment="1">
      <alignment horizontal="center" vertical="center" wrapText="1"/>
    </xf>
    <xf numFmtId="177" fontId="28" fillId="0" borderId="4" xfId="53" applyNumberFormat="1" applyFont="1" applyFill="1" applyBorder="1" applyAlignment="1">
      <alignment horizontal="center" vertical="center" wrapText="1"/>
    </xf>
    <xf numFmtId="177" fontId="28" fillId="0" borderId="3" xfId="53" applyNumberFormat="1" applyFont="1" applyFill="1" applyBorder="1" applyAlignment="1">
      <alignment horizontal="center" vertical="center" wrapText="1"/>
    </xf>
    <xf numFmtId="177" fontId="31" fillId="0" borderId="3" xfId="0" applyNumberFormat="1" applyFont="1" applyFill="1" applyBorder="1" applyAlignment="1">
      <alignment horizontal="center" vertical="center"/>
    </xf>
    <xf numFmtId="177" fontId="28" fillId="9" borderId="3" xfId="53" applyNumberFormat="1" applyFont="1" applyFill="1" applyBorder="1" applyAlignment="1">
      <alignment horizontal="center" vertical="center" wrapText="1"/>
    </xf>
    <xf numFmtId="177" fontId="31" fillId="0" borderId="3" xfId="0" applyNumberFormat="1" applyFont="1" applyFill="1" applyBorder="1" applyAlignment="1">
      <alignment horizontal="center" vertical="center" wrapText="1"/>
    </xf>
    <xf numFmtId="177" fontId="31" fillId="7" borderId="4" xfId="0" applyNumberFormat="1" applyFont="1" applyFill="1" applyBorder="1" applyAlignment="1">
      <alignment horizontal="center" vertical="center" wrapText="1"/>
    </xf>
    <xf numFmtId="179" fontId="28" fillId="7" borderId="4" xfId="53" applyNumberFormat="1" applyFont="1" applyFill="1" applyBorder="1" applyAlignment="1">
      <alignment horizontal="center" vertical="center" wrapText="1"/>
    </xf>
    <xf numFmtId="177" fontId="31" fillId="7" borderId="3" xfId="0" applyNumberFormat="1" applyFont="1" applyFill="1" applyBorder="1" applyAlignment="1">
      <alignment horizontal="center" vertical="center" wrapText="1"/>
    </xf>
    <xf numFmtId="179" fontId="28" fillId="7" borderId="3" xfId="53" applyNumberFormat="1" applyFont="1" applyFill="1" applyBorder="1" applyAlignment="1">
      <alignment horizontal="center" vertical="center" wrapText="1"/>
    </xf>
    <xf numFmtId="179" fontId="31" fillId="0" borderId="4" xfId="0" applyNumberFormat="1" applyFont="1" applyFill="1" applyBorder="1" applyAlignment="1">
      <alignment horizontal="center" vertical="center" wrapText="1"/>
    </xf>
    <xf numFmtId="0" fontId="29" fillId="0" borderId="20" xfId="0" applyFont="1" applyFill="1" applyBorder="1" applyAlignment="1" applyProtection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1" fillId="8" borderId="4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179" fontId="28" fillId="0" borderId="4" xfId="0" applyNumberFormat="1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79" fontId="28" fillId="0" borderId="3" xfId="51" applyNumberFormat="1" applyFont="1" applyFill="1" applyBorder="1" applyAlignment="1">
      <alignment horizontal="center" vertical="center" wrapText="1"/>
    </xf>
    <xf numFmtId="179" fontId="28" fillId="7" borderId="3" xfId="51" applyNumberFormat="1" applyFont="1" applyFill="1" applyBorder="1" applyAlignment="1">
      <alignment horizontal="center" vertical="center" wrapText="1"/>
    </xf>
    <xf numFmtId="0" fontId="28" fillId="7" borderId="3" xfId="51" applyFont="1" applyFill="1" applyBorder="1" applyAlignment="1">
      <alignment horizontal="center" vertical="center" wrapText="1"/>
    </xf>
    <xf numFmtId="179" fontId="28" fillId="0" borderId="3" xfId="0" applyNumberFormat="1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179" fontId="28" fillId="7" borderId="3" xfId="0" applyNumberFormat="1" applyFont="1" applyFill="1" applyBorder="1" applyAlignment="1">
      <alignment horizontal="center" vertical="center" wrapText="1"/>
    </xf>
    <xf numFmtId="179" fontId="28" fillId="0" borderId="3" xfId="49" applyNumberFormat="1" applyFont="1" applyFill="1" applyBorder="1" applyAlignment="1">
      <alignment horizontal="center" vertical="center" wrapText="1"/>
    </xf>
    <xf numFmtId="0" fontId="28" fillId="0" borderId="3" xfId="55" applyFont="1" applyFill="1" applyBorder="1" applyAlignment="1">
      <alignment horizontal="center" vertical="center" wrapText="1"/>
    </xf>
    <xf numFmtId="179" fontId="31" fillId="8" borderId="3" xfId="0" applyNumberFormat="1" applyFont="1" applyFill="1" applyBorder="1" applyAlignment="1">
      <alignment horizontal="center" vertical="center" wrapText="1"/>
    </xf>
    <xf numFmtId="179" fontId="28" fillId="7" borderId="4" xfId="0" applyNumberFormat="1" applyFont="1" applyFill="1" applyBorder="1" applyAlignment="1">
      <alignment horizontal="center" vertical="center" wrapText="1"/>
    </xf>
    <xf numFmtId="179" fontId="28" fillId="7" borderId="3" xfId="54" applyNumberFormat="1" applyFont="1" applyFill="1" applyBorder="1" applyAlignment="1">
      <alignment horizontal="center" vertical="center" wrapText="1"/>
    </xf>
    <xf numFmtId="179" fontId="28" fillId="0" borderId="3" xfId="52" applyNumberFormat="1" applyFont="1" applyFill="1" applyBorder="1" applyAlignment="1">
      <alignment horizontal="center" vertical="center" wrapText="1"/>
    </xf>
    <xf numFmtId="177" fontId="31" fillId="8" borderId="3" xfId="0" applyNumberFormat="1" applyFont="1" applyFill="1" applyBorder="1" applyAlignment="1">
      <alignment horizontal="center" vertical="center" wrapText="1"/>
    </xf>
    <xf numFmtId="179" fontId="28" fillId="8" borderId="3" xfId="53" applyNumberFormat="1" applyFont="1" applyFill="1" applyBorder="1" applyAlignment="1">
      <alignment horizontal="center" vertical="center" wrapText="1"/>
    </xf>
    <xf numFmtId="177" fontId="28" fillId="0" borderId="4" xfId="0" applyNumberFormat="1" applyFont="1" applyFill="1" applyBorder="1" applyAlignment="1">
      <alignment horizontal="center" vertical="center" wrapText="1"/>
    </xf>
    <xf numFmtId="177" fontId="31" fillId="0" borderId="4" xfId="0" applyNumberFormat="1" applyFont="1" applyFill="1" applyBorder="1" applyAlignment="1">
      <alignment horizontal="center" vertical="center" wrapText="1"/>
    </xf>
    <xf numFmtId="177" fontId="28" fillId="0" borderId="3" xfId="0" applyNumberFormat="1" applyFont="1" applyFill="1" applyBorder="1" applyAlignment="1">
      <alignment horizontal="center" vertical="center" wrapText="1"/>
    </xf>
    <xf numFmtId="177" fontId="31" fillId="0" borderId="3" xfId="52" applyNumberFormat="1" applyFont="1" applyFill="1" applyBorder="1" applyAlignment="1">
      <alignment horizontal="center" vertical="center" wrapText="1"/>
    </xf>
    <xf numFmtId="177" fontId="31" fillId="9" borderId="3" xfId="0" applyNumberFormat="1" applyFont="1" applyFill="1" applyBorder="1" applyAlignment="1">
      <alignment horizontal="center" vertical="center" wrapText="1"/>
    </xf>
    <xf numFmtId="179" fontId="28" fillId="0" borderId="3" xfId="54" applyNumberFormat="1" applyFont="1" applyFill="1" applyBorder="1" applyAlignment="1">
      <alignment horizontal="center" vertical="center" wrapText="1"/>
    </xf>
    <xf numFmtId="177" fontId="28" fillId="0" borderId="3" xfId="52" applyNumberFormat="1" applyFont="1" applyFill="1" applyBorder="1" applyAlignment="1">
      <alignment horizontal="center" vertical="center" wrapText="1"/>
    </xf>
    <xf numFmtId="0" fontId="31" fillId="9" borderId="3" xfId="0" applyFont="1" applyFill="1" applyBorder="1" applyAlignment="1">
      <alignment horizontal="center" vertical="center" wrapText="1"/>
    </xf>
    <xf numFmtId="0" fontId="28" fillId="0" borderId="3" xfId="51" applyFont="1" applyFill="1" applyBorder="1" applyAlignment="1">
      <alignment horizontal="center" vertical="center" wrapText="1"/>
    </xf>
    <xf numFmtId="0" fontId="28" fillId="0" borderId="4" xfId="53" applyFont="1" applyFill="1" applyBorder="1" applyAlignment="1">
      <alignment horizontal="center" vertical="center" wrapText="1"/>
    </xf>
    <xf numFmtId="0" fontId="28" fillId="0" borderId="3" xfId="53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31" fillId="7" borderId="3" xfId="0" applyNumberFormat="1" applyFont="1" applyFill="1" applyBorder="1" applyAlignment="1">
      <alignment horizontal="center" vertical="center" wrapText="1"/>
    </xf>
    <xf numFmtId="0" fontId="28" fillId="7" borderId="3" xfId="49" applyFont="1" applyFill="1" applyBorder="1" applyAlignment="1">
      <alignment horizontal="center" vertical="center" wrapText="1"/>
    </xf>
    <xf numFmtId="0" fontId="28" fillId="7" borderId="3" xfId="55" applyFont="1" applyFill="1" applyBorder="1" applyAlignment="1">
      <alignment horizontal="center" vertical="center" wrapText="1"/>
    </xf>
    <xf numFmtId="177" fontId="28" fillId="7" borderId="3" xfId="53" applyNumberFormat="1" applyFont="1" applyFill="1" applyBorder="1" applyAlignment="1">
      <alignment horizontal="center" vertical="center" wrapText="1"/>
    </xf>
    <xf numFmtId="177" fontId="33" fillId="7" borderId="3" xfId="0" applyNumberFormat="1" applyFont="1" applyFill="1" applyBorder="1" applyAlignment="1">
      <alignment horizontal="center" vertical="center" wrapText="1"/>
    </xf>
    <xf numFmtId="177" fontId="28" fillId="7" borderId="3" xfId="52" applyNumberFormat="1" applyFont="1" applyFill="1" applyBorder="1" applyAlignment="1">
      <alignment horizontal="center" vertical="center" wrapText="1"/>
    </xf>
    <xf numFmtId="179" fontId="31" fillId="7" borderId="3" xfId="54" applyNumberFormat="1" applyFont="1" applyFill="1" applyBorder="1" applyAlignment="1">
      <alignment horizontal="center" vertical="center" wrapText="1"/>
    </xf>
    <xf numFmtId="177" fontId="31" fillId="7" borderId="3" xfId="52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vertical="center"/>
    </xf>
    <xf numFmtId="179" fontId="31" fillId="7" borderId="3" xfId="0" applyNumberFormat="1" applyFont="1" applyFill="1" applyBorder="1" applyAlignment="1">
      <alignment horizontal="center" vertical="center"/>
    </xf>
    <xf numFmtId="177" fontId="33" fillId="0" borderId="3" xfId="0" applyNumberFormat="1" applyFont="1" applyFill="1" applyBorder="1" applyAlignment="1">
      <alignment horizontal="center" vertical="center" wrapText="1"/>
    </xf>
    <xf numFmtId="179" fontId="31" fillId="7" borderId="3" xfId="53" applyNumberFormat="1" applyFont="1" applyFill="1" applyBorder="1" applyAlignment="1">
      <alignment horizontal="center" vertical="center" wrapText="1"/>
    </xf>
    <xf numFmtId="177" fontId="31" fillId="7" borderId="3" xfId="0" applyNumberFormat="1" applyFont="1" applyFill="1" applyBorder="1" applyAlignment="1">
      <alignment horizontal="center" vertical="center"/>
    </xf>
    <xf numFmtId="177" fontId="31" fillId="9" borderId="3" xfId="53" applyNumberFormat="1" applyFont="1" applyFill="1" applyBorder="1" applyAlignment="1">
      <alignment horizontal="center" vertical="center" wrapText="1"/>
    </xf>
    <xf numFmtId="177" fontId="31" fillId="7" borderId="3" xfId="53" applyNumberFormat="1" applyFont="1" applyFill="1" applyBorder="1" applyAlignment="1">
      <alignment horizontal="center" vertical="center" wrapText="1"/>
    </xf>
    <xf numFmtId="0" fontId="31" fillId="9" borderId="2" xfId="0" applyFont="1" applyFill="1" applyBorder="1" applyAlignment="1">
      <alignment horizontal="center" vertical="center" wrapText="1"/>
    </xf>
    <xf numFmtId="0" fontId="28" fillId="9" borderId="16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28" fillId="9" borderId="16" xfId="0" applyFont="1" applyFill="1" applyBorder="1" applyAlignment="1">
      <alignment horizontal="center" vertical="center" wrapText="1"/>
    </xf>
    <xf numFmtId="0" fontId="28" fillId="9" borderId="21" xfId="0" applyFont="1" applyFill="1" applyBorder="1" applyAlignment="1">
      <alignment horizontal="center" vertical="center"/>
    </xf>
    <xf numFmtId="0" fontId="28" fillId="9" borderId="22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vertical="center"/>
    </xf>
    <xf numFmtId="179" fontId="31" fillId="9" borderId="2" xfId="0" applyNumberFormat="1" applyFont="1" applyFill="1" applyBorder="1" applyAlignment="1">
      <alignment horizontal="center" vertical="center" wrapText="1"/>
    </xf>
    <xf numFmtId="179" fontId="31" fillId="0" borderId="2" xfId="0" applyNumberFormat="1" applyFont="1" applyFill="1" applyBorder="1" applyAlignment="1">
      <alignment horizontal="center" vertical="center" wrapText="1"/>
    </xf>
    <xf numFmtId="179" fontId="28" fillId="0" borderId="22" xfId="0" applyNumberFormat="1" applyFont="1" applyFill="1" applyBorder="1" applyAlignment="1">
      <alignment horizontal="center" vertical="center"/>
    </xf>
    <xf numFmtId="177" fontId="31" fillId="9" borderId="2" xfId="0" applyNumberFormat="1" applyFont="1" applyFill="1" applyBorder="1" applyAlignment="1">
      <alignment horizontal="center" vertical="center" wrapText="1"/>
    </xf>
    <xf numFmtId="177" fontId="31" fillId="0" borderId="2" xfId="0" applyNumberFormat="1" applyFont="1" applyFill="1" applyBorder="1" applyAlignment="1">
      <alignment horizontal="center" vertical="center" wrapText="1"/>
    </xf>
    <xf numFmtId="177" fontId="28" fillId="0" borderId="22" xfId="0" applyNumberFormat="1" applyFont="1" applyFill="1" applyBorder="1" applyAlignment="1">
      <alignment horizontal="center" vertical="center"/>
    </xf>
    <xf numFmtId="179" fontId="28" fillId="0" borderId="22" xfId="0" applyNumberFormat="1" applyFont="1" applyFill="1" applyBorder="1" applyAlignment="1">
      <alignment vertical="center"/>
    </xf>
    <xf numFmtId="179" fontId="28" fillId="9" borderId="3" xfId="53" applyNumberFormat="1" applyFont="1" applyFill="1" applyBorder="1" applyAlignment="1">
      <alignment horizontal="center" vertical="center" wrapText="1"/>
    </xf>
    <xf numFmtId="179" fontId="31" fillId="9" borderId="3" xfId="0" applyNumberFormat="1" applyFont="1" applyFill="1" applyBorder="1" applyAlignment="1">
      <alignment horizontal="center" vertical="center" wrapText="1"/>
    </xf>
    <xf numFmtId="179" fontId="28" fillId="0" borderId="2" xfId="53" applyNumberFormat="1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23" fillId="8" borderId="3" xfId="0" applyNumberFormat="1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3" xfId="0" applyNumberFormat="1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3" xfId="0" applyNumberFormat="1" applyFont="1" applyFill="1" applyBorder="1" applyAlignment="1">
      <alignment horizontal="center" vertical="center" wrapText="1"/>
    </xf>
    <xf numFmtId="0" fontId="37" fillId="8" borderId="3" xfId="0" applyFont="1" applyFill="1" applyBorder="1" applyAlignment="1">
      <alignment horizontal="center" vertical="center" wrapText="1"/>
    </xf>
    <xf numFmtId="0" fontId="37" fillId="8" borderId="3" xfId="0" applyNumberFormat="1" applyFont="1" applyFill="1" applyBorder="1" applyAlignment="1">
      <alignment horizontal="center" vertical="center" wrapText="1"/>
    </xf>
    <xf numFmtId="0" fontId="36" fillId="8" borderId="3" xfId="0" applyFont="1" applyFill="1" applyBorder="1" applyAlignment="1">
      <alignment horizontal="center" vertical="center" wrapText="1"/>
    </xf>
    <xf numFmtId="0" fontId="36" fillId="8" borderId="3" xfId="0" applyNumberFormat="1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3" xfId="0" applyNumberFormat="1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/>
    </xf>
    <xf numFmtId="0" fontId="37" fillId="10" borderId="3" xfId="0" applyNumberFormat="1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 wrapText="1"/>
    </xf>
    <xf numFmtId="179" fontId="23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177" fontId="37" fillId="0" borderId="8" xfId="0" applyNumberFormat="1" applyFont="1" applyFill="1" applyBorder="1" applyAlignment="1">
      <alignment horizontal="center" vertical="center" wrapText="1"/>
    </xf>
    <xf numFmtId="179" fontId="37" fillId="0" borderId="8" xfId="0" applyNumberFormat="1" applyFont="1" applyFill="1" applyBorder="1" applyAlignment="1">
      <alignment horizontal="center" vertical="center"/>
    </xf>
    <xf numFmtId="179" fontId="37" fillId="0" borderId="3" xfId="0" applyNumberFormat="1" applyFont="1" applyFill="1" applyBorder="1" applyAlignment="1">
      <alignment horizontal="center" vertical="center"/>
    </xf>
    <xf numFmtId="179" fontId="41" fillId="8" borderId="3" xfId="0" applyNumberFormat="1" applyFont="1" applyFill="1" applyBorder="1" applyAlignment="1">
      <alignment horizontal="center" vertical="center"/>
    </xf>
    <xf numFmtId="179" fontId="37" fillId="10" borderId="3" xfId="0" applyNumberFormat="1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37" fillId="0" borderId="3" xfId="0" applyNumberFormat="1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37" fillId="0" borderId="3" xfId="50" applyFont="1" applyFill="1" applyBorder="1" applyAlignment="1">
      <alignment horizontal="center" vertical="center" wrapText="1"/>
    </xf>
    <xf numFmtId="0" fontId="37" fillId="8" borderId="3" xfId="0" applyNumberFormat="1" applyFont="1" applyFill="1" applyBorder="1" applyAlignment="1">
      <alignment horizontal="center" vertical="center"/>
    </xf>
    <xf numFmtId="0" fontId="37" fillId="8" borderId="3" xfId="50" applyFont="1" applyFill="1" applyBorder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8" borderId="3" xfId="0" applyFont="1" applyFill="1" applyBorder="1" applyAlignment="1">
      <alignment horizontal="center" vertical="center"/>
    </xf>
    <xf numFmtId="49" fontId="37" fillId="10" borderId="3" xfId="0" applyNumberFormat="1" applyFont="1" applyFill="1" applyBorder="1" applyAlignment="1">
      <alignment horizontal="center" vertical="center" wrapText="1"/>
    </xf>
    <xf numFmtId="0" fontId="0" fillId="10" borderId="3" xfId="0" applyFill="1" applyBorder="1">
      <alignment vertical="center"/>
    </xf>
    <xf numFmtId="0" fontId="0" fillId="10" borderId="8" xfId="0" applyFill="1" applyBorder="1" applyAlignment="1">
      <alignment horizontal="center" vertical="center"/>
    </xf>
    <xf numFmtId="179" fontId="37" fillId="8" borderId="3" xfId="0" applyNumberFormat="1" applyFont="1" applyFill="1" applyBorder="1" applyAlignment="1">
      <alignment horizontal="center" vertical="center"/>
    </xf>
    <xf numFmtId="0" fontId="17" fillId="9" borderId="5" xfId="0" applyNumberFormat="1" applyFont="1" applyFill="1" applyBorder="1" applyAlignment="1">
      <alignment horizontal="center" vertical="center" wrapText="1"/>
    </xf>
    <xf numFmtId="0" fontId="42" fillId="9" borderId="3" xfId="0" applyFont="1" applyFill="1" applyBorder="1" applyAlignment="1">
      <alignment horizontal="center" vertical="center" wrapText="1"/>
    </xf>
    <xf numFmtId="179" fontId="37" fillId="10" borderId="4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4" fontId="37" fillId="0" borderId="3" xfId="0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4" fillId="0" borderId="3" xfId="0" applyFont="1" applyFill="1" applyBorder="1" applyAlignment="1">
      <alignment horizontal="center" vertical="center" wrapText="1"/>
    </xf>
    <xf numFmtId="4" fontId="37" fillId="1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45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30" fillId="10" borderId="5" xfId="0" applyFont="1" applyFill="1" applyBorder="1" applyAlignment="1">
      <alignment horizontal="center" vertical="center"/>
    </xf>
    <xf numFmtId="0" fontId="30" fillId="10" borderId="6" xfId="0" applyFont="1" applyFill="1" applyBorder="1" applyAlignment="1">
      <alignment horizontal="center" vertical="center"/>
    </xf>
    <xf numFmtId="0" fontId="30" fillId="10" borderId="8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/>
      <protection locked="0"/>
    </xf>
    <xf numFmtId="179" fontId="28" fillId="0" borderId="3" xfId="0" applyNumberFormat="1" applyFont="1" applyFill="1" applyBorder="1" applyAlignment="1">
      <alignment horizontal="center" vertical="center"/>
    </xf>
    <xf numFmtId="0" fontId="30" fillId="0" borderId="9" xfId="0" applyFont="1" applyFill="1" applyBorder="1" applyAlignment="1" applyProtection="1">
      <alignment horizontal="center" vertical="center"/>
      <protection locked="0"/>
    </xf>
    <xf numFmtId="0" fontId="28" fillId="0" borderId="3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30" fillId="10" borderId="25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0" fillId="10" borderId="27" xfId="0" applyFont="1" applyFill="1" applyBorder="1" applyAlignment="1">
      <alignment horizontal="center" vertical="center"/>
    </xf>
    <xf numFmtId="177" fontId="28" fillId="0" borderId="3" xfId="0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9" borderId="28" xfId="0" applyFont="1" applyFill="1" applyBorder="1" applyAlignment="1">
      <alignment horizontal="center" vertical="center" wrapText="1"/>
    </xf>
    <xf numFmtId="177" fontId="28" fillId="9" borderId="3" xfId="0" applyNumberFormat="1" applyFont="1" applyFill="1" applyBorder="1" applyAlignment="1">
      <alignment horizontal="center" vertical="center"/>
    </xf>
    <xf numFmtId="177" fontId="30" fillId="10" borderId="3" xfId="0" applyNumberFormat="1" applyFont="1" applyFill="1" applyBorder="1" applyAlignment="1">
      <alignment horizontal="center" vertical="center"/>
    </xf>
    <xf numFmtId="0" fontId="30" fillId="11" borderId="4" xfId="0" applyFont="1" applyFill="1" applyBorder="1" applyAlignment="1">
      <alignment horizontal="center" vertical="center" wrapText="1"/>
    </xf>
    <xf numFmtId="179" fontId="30" fillId="11" borderId="3" xfId="0" applyNumberFormat="1" applyFont="1" applyFill="1" applyBorder="1" applyAlignment="1">
      <alignment horizontal="center" vertical="center"/>
    </xf>
    <xf numFmtId="179" fontId="45" fillId="0" borderId="0" xfId="0" applyNumberFormat="1" applyFont="1" applyFill="1" applyBorder="1" applyAlignment="1">
      <alignment horizontal="center" vertical="center" wrapText="1"/>
    </xf>
    <xf numFmtId="179" fontId="46" fillId="0" borderId="3" xfId="0" applyNumberFormat="1" applyFont="1" applyFill="1" applyBorder="1" applyAlignment="1">
      <alignment horizontal="center" vertical="center" wrapText="1"/>
    </xf>
    <xf numFmtId="179" fontId="30" fillId="0" borderId="3" xfId="0" applyNumberFormat="1" applyFont="1" applyFill="1" applyBorder="1" applyAlignment="1">
      <alignment horizontal="center" vertical="center" wrapText="1"/>
    </xf>
    <xf numFmtId="179" fontId="30" fillId="10" borderId="3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79" fontId="28" fillId="0" borderId="2" xfId="0" applyNumberFormat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10" borderId="4" xfId="0" applyFont="1" applyFill="1" applyBorder="1" applyAlignment="1">
      <alignment horizontal="center" vertical="center" wrapText="1"/>
    </xf>
    <xf numFmtId="179" fontId="28" fillId="10" borderId="3" xfId="0" applyNumberFormat="1" applyFont="1" applyFill="1" applyBorder="1" applyAlignment="1">
      <alignment horizontal="center" vertical="center" wrapText="1"/>
    </xf>
    <xf numFmtId="180" fontId="28" fillId="0" borderId="3" xfId="0" applyNumberFormat="1" applyFont="1" applyFill="1" applyBorder="1" applyAlignment="1">
      <alignment horizontal="center" vertical="center"/>
    </xf>
    <xf numFmtId="179" fontId="28" fillId="9" borderId="3" xfId="0" applyNumberFormat="1" applyFont="1" applyFill="1" applyBorder="1" applyAlignment="1">
      <alignment horizontal="center" vertical="center"/>
    </xf>
    <xf numFmtId="179" fontId="30" fillId="10" borderId="3" xfId="0" applyNumberFormat="1" applyFont="1" applyFill="1" applyBorder="1" applyAlignment="1">
      <alignment horizontal="center" vertical="center"/>
    </xf>
    <xf numFmtId="176" fontId="30" fillId="11" borderId="3" xfId="0" applyNumberFormat="1" applyFont="1" applyFill="1" applyBorder="1" applyAlignment="1">
      <alignment horizontal="center" vertical="center"/>
    </xf>
    <xf numFmtId="181" fontId="28" fillId="0" borderId="3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 quotePrefix="1">
      <alignment horizontal="center" vertical="center" wrapText="1"/>
    </xf>
    <xf numFmtId="0" fontId="17" fillId="0" borderId="3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6" xfId="51"/>
    <cellStyle name="常规 9" xfId="52"/>
    <cellStyle name="常规_预算总表" xfId="53"/>
    <cellStyle name="常规 7" xfId="54"/>
    <cellStyle name="常规 3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0333;&#26472;&#34903;&#36947;&#29615;&#21355;&#35774;&#26045;&#37327;&#28165;&#21333;&#26356;&#25913;&#25968;&#25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0333;&#26472;&#34903;&#36947;&#32511;&#21270;&#35774;&#26045;&#37327;&#28165;&#213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0333;&#26472;&#34903;&#36947;&#24066;&#25919;&#35774;&#26045;&#37327;&#28165;&#2133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G:/2017&#24180;/2017&#24180;&#20859;&#25252;&#32463;&#36153;&#39044;&#31639;(&#21512;&#21516;&#65289;/2017&#24180;&#21644;&#36798;&#20859;&#25252;&#32463;&#36153;&#39044;&#31639;/&#27893;&#31449;2016&#32467;&#31639;&#12289;2017&#39044;&#31639;/&#21508;&#32423;&#27893;&#31449;&#32500;&#20462;&#20859;&#25252;&#36153;&#20998;&#265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片组"/>
      <sheetName val="第二片组"/>
      <sheetName val="第三片组"/>
      <sheetName val="第四片组"/>
      <sheetName val="汇总表"/>
    </sheetNames>
    <sheetDataSet>
      <sheetData sheetId="0">
        <row r="47">
          <cell r="D47">
            <v>32560</v>
          </cell>
        </row>
      </sheetData>
      <sheetData sheetId="1">
        <row r="30">
          <cell r="D30">
            <v>38000</v>
          </cell>
        </row>
      </sheetData>
      <sheetData sheetId="2">
        <row r="27">
          <cell r="D27">
            <v>95180</v>
          </cell>
        </row>
      </sheetData>
      <sheetData sheetId="3">
        <row r="66">
          <cell r="D66">
            <v>51083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一标"/>
      <sheetName val="二标"/>
      <sheetName val="三标"/>
      <sheetName val="四标"/>
      <sheetName val="信息汇总"/>
      <sheetName val="绿化汇总表"/>
    </sheetNames>
    <sheetDataSet>
      <sheetData sheetId="0">
        <row r="49">
          <cell r="E49">
            <v>30470</v>
          </cell>
        </row>
      </sheetData>
      <sheetData sheetId="1">
        <row r="62">
          <cell r="E62">
            <v>50665</v>
          </cell>
        </row>
      </sheetData>
      <sheetData sheetId="2">
        <row r="42">
          <cell r="E42">
            <v>63780</v>
          </cell>
        </row>
      </sheetData>
      <sheetData sheetId="3">
        <row r="125">
          <cell r="E125">
            <v>72697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第一片组"/>
      <sheetName val="第二片组"/>
      <sheetName val="第三片组"/>
      <sheetName val="第四片组"/>
      <sheetName val="汇总表"/>
    </sheetNames>
    <sheetDataSet>
      <sheetData sheetId="0">
        <row r="47">
          <cell r="D47">
            <v>32560</v>
          </cell>
        </row>
      </sheetData>
      <sheetData sheetId="1">
        <row r="30">
          <cell r="D30">
            <v>38000</v>
          </cell>
        </row>
      </sheetData>
      <sheetData sheetId="2">
        <row r="27">
          <cell r="D27">
            <v>95180</v>
          </cell>
        </row>
      </sheetData>
      <sheetData sheetId="3">
        <row r="66">
          <cell r="D66">
            <v>51083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污水泵站（本体）费用"/>
      <sheetName val="检修闸门费用"/>
      <sheetName val="挡潮闸养护费"/>
    </sheetNames>
    <sheetDataSet>
      <sheetData sheetId="0" refreshError="1">
        <row r="42">
          <cell r="F42">
            <v>90168.85</v>
          </cell>
          <cell r="G42">
            <v>53007.75</v>
          </cell>
          <cell r="H42">
            <v>27783</v>
          </cell>
        </row>
      </sheetData>
      <sheetData sheetId="1" refreshError="1"/>
      <sheetData sheetId="2" refreshError="1">
        <row r="44">
          <cell r="D44">
            <v>30348</v>
          </cell>
          <cell r="E44">
            <v>14616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pane ySplit="3" topLeftCell="A4" activePane="bottomLeft" state="frozen"/>
      <selection/>
      <selection pane="bottomLeft" activeCell="J36" sqref="J36"/>
    </sheetView>
  </sheetViews>
  <sheetFormatPr defaultColWidth="9.81666666666667" defaultRowHeight="15.75" outlineLevelCol="6"/>
  <cols>
    <col min="1" max="1" width="7.225" style="199" customWidth="1"/>
    <col min="2" max="2" width="13.9083333333333" style="199" customWidth="1"/>
    <col min="3" max="3" width="21.8166666666667" style="367" customWidth="1"/>
    <col min="4" max="4" width="22.225" style="199" customWidth="1"/>
    <col min="5" max="5" width="18.1333333333333" style="199" customWidth="1"/>
    <col min="6" max="6" width="18.1333333333333" style="200" customWidth="1"/>
    <col min="7" max="7" width="18.4166666666667" style="199" customWidth="1"/>
    <col min="8" max="8" width="9.81666666666667" style="199"/>
    <col min="9" max="9" width="13.8166666666667" style="199"/>
    <col min="10" max="10" width="12.5416666666667" style="199" customWidth="1"/>
    <col min="11" max="16383" width="9.81666666666667" style="199"/>
  </cols>
  <sheetData>
    <row r="1" s="367" customFormat="1" ht="44" customHeight="1" spans="1:7">
      <c r="A1" s="369" t="s">
        <v>0</v>
      </c>
      <c r="B1" s="369"/>
      <c r="C1" s="369"/>
      <c r="D1" s="369"/>
      <c r="E1" s="369"/>
      <c r="F1" s="403"/>
      <c r="G1" s="369"/>
    </row>
    <row r="2" s="367" customFormat="1" ht="32" customHeight="1" spans="1:7">
      <c r="A2" s="370" t="s">
        <v>1</v>
      </c>
      <c r="B2" s="370" t="s">
        <v>2</v>
      </c>
      <c r="C2" s="370"/>
      <c r="D2" s="371" t="s">
        <v>3</v>
      </c>
      <c r="E2" s="371"/>
      <c r="F2" s="404"/>
      <c r="G2" s="370" t="s">
        <v>4</v>
      </c>
    </row>
    <row r="3" s="199" customFormat="1" ht="32" customHeight="1" spans="1:7">
      <c r="A3" s="370"/>
      <c r="B3" s="370"/>
      <c r="C3" s="370"/>
      <c r="D3" s="372" t="s">
        <v>5</v>
      </c>
      <c r="E3" s="372" t="s">
        <v>6</v>
      </c>
      <c r="F3" s="405" t="s">
        <v>7</v>
      </c>
      <c r="G3" s="370"/>
    </row>
    <row r="4" s="199" customFormat="1" ht="32" customHeight="1" spans="1:7">
      <c r="A4" s="373">
        <v>1</v>
      </c>
      <c r="B4" s="373" t="s">
        <v>8</v>
      </c>
      <c r="C4" s="374" t="s">
        <v>9</v>
      </c>
      <c r="D4" s="244">
        <v>524773</v>
      </c>
      <c r="E4" s="246">
        <v>13.74</v>
      </c>
      <c r="F4" s="244">
        <f>D4*E4/10000</f>
        <v>721.038102</v>
      </c>
      <c r="G4" s="383"/>
    </row>
    <row r="5" s="199" customFormat="1" ht="32" customHeight="1" spans="1:7">
      <c r="A5" s="375"/>
      <c r="B5" s="375"/>
      <c r="C5" s="375" t="s">
        <v>10</v>
      </c>
      <c r="D5" s="244">
        <v>3268136.65</v>
      </c>
      <c r="E5" s="246">
        <v>9.31</v>
      </c>
      <c r="F5" s="244">
        <f>D5*E5/10000</f>
        <v>3042.63522115</v>
      </c>
      <c r="G5" s="383"/>
    </row>
    <row r="6" s="199" customFormat="1" ht="32" customHeight="1" spans="1:7">
      <c r="A6" s="376" t="s">
        <v>11</v>
      </c>
      <c r="B6" s="377"/>
      <c r="C6" s="378"/>
      <c r="D6" s="379">
        <f>D4+D5</f>
        <v>3792909.65</v>
      </c>
      <c r="E6" s="379"/>
      <c r="F6" s="406">
        <f>SUM(F4:F5)</f>
        <v>3763.67332315</v>
      </c>
      <c r="G6" s="370"/>
    </row>
    <row r="7" s="199" customFormat="1" ht="32" customHeight="1" spans="1:7">
      <c r="A7" s="373">
        <v>2</v>
      </c>
      <c r="B7" s="380" t="s">
        <v>12</v>
      </c>
      <c r="C7" s="374" t="s">
        <v>13</v>
      </c>
      <c r="D7" s="381">
        <v>3365186.17</v>
      </c>
      <c r="E7" s="373">
        <v>10</v>
      </c>
      <c r="F7" s="381">
        <f>D7*E7/10000</f>
        <v>3365.18617</v>
      </c>
      <c r="G7" s="173" t="s">
        <v>14</v>
      </c>
    </row>
    <row r="8" s="199" customFormat="1" ht="32" customHeight="1" spans="1:7">
      <c r="A8" s="375"/>
      <c r="B8" s="382"/>
      <c r="C8" s="383" t="s">
        <v>15</v>
      </c>
      <c r="D8" s="381">
        <v>24011.4</v>
      </c>
      <c r="E8" s="373">
        <v>10</v>
      </c>
      <c r="F8" s="381">
        <f t="shared" ref="F8:F13" si="0">D8*E8/10000</f>
        <v>24.0114</v>
      </c>
      <c r="G8" s="173"/>
    </row>
    <row r="9" s="199" customFormat="1" ht="32" customHeight="1" spans="1:7">
      <c r="A9" s="375"/>
      <c r="B9" s="382"/>
      <c r="C9" s="383" t="s">
        <v>16</v>
      </c>
      <c r="D9" s="381">
        <v>430410.35</v>
      </c>
      <c r="E9" s="373">
        <v>5</v>
      </c>
      <c r="F9" s="381">
        <f t="shared" si="0"/>
        <v>215.205175</v>
      </c>
      <c r="G9" s="173"/>
    </row>
    <row r="10" s="199" customFormat="1" ht="32" customHeight="1" spans="1:7">
      <c r="A10" s="375"/>
      <c r="B10" s="382"/>
      <c r="C10" s="383" t="s">
        <v>17</v>
      </c>
      <c r="D10" s="381">
        <v>6477.36</v>
      </c>
      <c r="E10" s="383">
        <v>200</v>
      </c>
      <c r="F10" s="381">
        <f t="shared" si="0"/>
        <v>129.5472</v>
      </c>
      <c r="G10" s="173"/>
    </row>
    <row r="11" s="199" customFormat="1" ht="32" customHeight="1" spans="1:7">
      <c r="A11" s="375"/>
      <c r="B11" s="382"/>
      <c r="C11" s="383" t="s">
        <v>18</v>
      </c>
      <c r="D11" s="381">
        <v>3405</v>
      </c>
      <c r="E11" s="383">
        <v>100</v>
      </c>
      <c r="F11" s="381">
        <f t="shared" si="0"/>
        <v>34.05</v>
      </c>
      <c r="G11" s="173"/>
    </row>
    <row r="12" s="199" customFormat="1" ht="32" customHeight="1" spans="1:7">
      <c r="A12" s="375"/>
      <c r="B12" s="382"/>
      <c r="C12" s="383" t="s">
        <v>19</v>
      </c>
      <c r="D12" s="367">
        <v>26587</v>
      </c>
      <c r="E12" s="383">
        <v>46.02</v>
      </c>
      <c r="F12" s="381">
        <f t="shared" si="0"/>
        <v>122.353374</v>
      </c>
      <c r="G12" s="173"/>
    </row>
    <row r="13" s="199" customFormat="1" ht="32" customHeight="1" spans="1:7">
      <c r="A13" s="375"/>
      <c r="B13" s="382"/>
      <c r="C13" s="373" t="s">
        <v>20</v>
      </c>
      <c r="D13" s="383">
        <v>4336</v>
      </c>
      <c r="E13" s="373">
        <v>137.65</v>
      </c>
      <c r="F13" s="381">
        <f t="shared" si="0"/>
        <v>59.68504</v>
      </c>
      <c r="G13" s="173"/>
    </row>
    <row r="14" s="199" customFormat="1" ht="32" customHeight="1" spans="1:7">
      <c r="A14" s="384" t="s">
        <v>21</v>
      </c>
      <c r="B14" s="384"/>
      <c r="C14" s="384"/>
      <c r="D14" s="379">
        <f>D7+D9</f>
        <v>3795596.52</v>
      </c>
      <c r="E14" s="379"/>
      <c r="F14" s="406">
        <f>SUM(F7:F13)</f>
        <v>3950.038359</v>
      </c>
      <c r="G14" s="383"/>
    </row>
    <row r="15" s="199" customFormat="1" ht="32" customHeight="1" spans="1:7">
      <c r="A15" s="373">
        <v>3</v>
      </c>
      <c r="B15" s="385" t="s">
        <v>22</v>
      </c>
      <c r="C15" s="374" t="s">
        <v>23</v>
      </c>
      <c r="D15" s="246">
        <v>3792909.65</v>
      </c>
      <c r="E15" s="407">
        <v>5.57</v>
      </c>
      <c r="F15" s="408">
        <f>D15*E15/10000</f>
        <v>2112.65067505</v>
      </c>
      <c r="G15" s="383"/>
    </row>
    <row r="16" s="199" customFormat="1" ht="32" customHeight="1" spans="1:7">
      <c r="A16" s="374"/>
      <c r="B16" s="374"/>
      <c r="C16" s="374" t="s">
        <v>24</v>
      </c>
      <c r="D16" s="246">
        <v>236502.1</v>
      </c>
      <c r="E16" s="409"/>
      <c r="F16" s="239"/>
      <c r="G16" s="383"/>
    </row>
    <row r="17" s="368" customFormat="1" ht="32" customHeight="1" spans="1:7">
      <c r="A17" s="384" t="s">
        <v>25</v>
      </c>
      <c r="B17" s="384"/>
      <c r="C17" s="384"/>
      <c r="D17" s="386"/>
      <c r="E17" s="410"/>
      <c r="F17" s="406">
        <f>D15*E15/10000</f>
        <v>2112.65067505</v>
      </c>
      <c r="G17" s="383"/>
    </row>
    <row r="18" s="199" customFormat="1" ht="32" customHeight="1" spans="1:7">
      <c r="A18" s="375">
        <v>4</v>
      </c>
      <c r="B18" s="374" t="s">
        <v>26</v>
      </c>
      <c r="C18" s="387" t="s">
        <v>27</v>
      </c>
      <c r="D18" s="246">
        <v>133983.6</v>
      </c>
      <c r="E18" s="244">
        <v>2.45</v>
      </c>
      <c r="F18" s="244">
        <f>D18*E18/10000</f>
        <v>32.825982</v>
      </c>
      <c r="G18" s="370"/>
    </row>
    <row r="19" s="199" customFormat="1" ht="32" customHeight="1" spans="1:7">
      <c r="A19" s="375"/>
      <c r="B19" s="383"/>
      <c r="C19" s="388" t="s">
        <v>28</v>
      </c>
      <c r="D19" s="246">
        <v>1283966.1</v>
      </c>
      <c r="E19" s="244">
        <v>2.3</v>
      </c>
      <c r="F19" s="244">
        <f t="shared" ref="F19:F27" si="1">D19*E19/10000</f>
        <v>295.312203</v>
      </c>
      <c r="G19" s="370"/>
    </row>
    <row r="20" s="199" customFormat="1" ht="32" customHeight="1" spans="1:7">
      <c r="A20" s="375"/>
      <c r="B20" s="383"/>
      <c r="C20" s="388" t="s">
        <v>29</v>
      </c>
      <c r="D20" s="246">
        <v>623858.2</v>
      </c>
      <c r="E20" s="244">
        <v>2.09</v>
      </c>
      <c r="F20" s="244">
        <f t="shared" si="1"/>
        <v>130.3863638</v>
      </c>
      <c r="G20" s="370"/>
    </row>
    <row r="21" s="199" customFormat="1" ht="32" customHeight="1" spans="1:7">
      <c r="A21" s="375"/>
      <c r="B21" s="383"/>
      <c r="C21" s="388" t="s">
        <v>30</v>
      </c>
      <c r="D21" s="246">
        <v>6.465</v>
      </c>
      <c r="E21" s="244">
        <v>1069</v>
      </c>
      <c r="F21" s="244">
        <f t="shared" si="1"/>
        <v>0.6911085</v>
      </c>
      <c r="G21" s="370"/>
    </row>
    <row r="22" s="199" customFormat="1" ht="32" customHeight="1" spans="1:7">
      <c r="A22" s="375"/>
      <c r="B22" s="383"/>
      <c r="C22" s="388" t="s">
        <v>31</v>
      </c>
      <c r="D22" s="246">
        <v>43.059</v>
      </c>
      <c r="E22" s="244">
        <v>1002</v>
      </c>
      <c r="F22" s="244">
        <f t="shared" si="1"/>
        <v>4.3145118</v>
      </c>
      <c r="G22" s="370"/>
    </row>
    <row r="23" s="199" customFormat="1" ht="32" customHeight="1" spans="1:7">
      <c r="A23" s="375"/>
      <c r="B23" s="383"/>
      <c r="C23" s="388" t="s">
        <v>32</v>
      </c>
      <c r="D23" s="246">
        <v>15.96</v>
      </c>
      <c r="E23" s="244">
        <v>756</v>
      </c>
      <c r="F23" s="244">
        <f t="shared" si="1"/>
        <v>1.206576</v>
      </c>
      <c r="G23" s="370"/>
    </row>
    <row r="24" s="199" customFormat="1" ht="32" customHeight="1" spans="1:7">
      <c r="A24" s="375"/>
      <c r="B24" s="383"/>
      <c r="C24" s="389" t="s">
        <v>33</v>
      </c>
      <c r="D24" s="246">
        <v>28727</v>
      </c>
      <c r="E24" s="244">
        <v>19.8</v>
      </c>
      <c r="F24" s="244">
        <f t="shared" si="1"/>
        <v>56.87946</v>
      </c>
      <c r="G24" s="370"/>
    </row>
    <row r="25" s="199" customFormat="1" ht="32" customHeight="1" spans="1:7">
      <c r="A25" s="375"/>
      <c r="B25" s="383"/>
      <c r="C25" s="389" t="s">
        <v>34</v>
      </c>
      <c r="D25" s="246">
        <v>66</v>
      </c>
      <c r="E25" s="244">
        <v>937.7</v>
      </c>
      <c r="F25" s="244">
        <f t="shared" si="1"/>
        <v>6.18882</v>
      </c>
      <c r="G25" s="370"/>
    </row>
    <row r="26" s="199" customFormat="1" ht="32" customHeight="1" spans="1:7">
      <c r="A26" s="375"/>
      <c r="B26" s="373"/>
      <c r="C26" s="390" t="s">
        <v>35</v>
      </c>
      <c r="D26" s="246">
        <v>130968</v>
      </c>
      <c r="E26" s="244">
        <v>4</v>
      </c>
      <c r="F26" s="244">
        <f t="shared" si="1"/>
        <v>52.3872</v>
      </c>
      <c r="G26" s="370"/>
    </row>
    <row r="27" s="199" customFormat="1" ht="32" customHeight="1" spans="1:7">
      <c r="A27" s="384" t="s">
        <v>36</v>
      </c>
      <c r="B27" s="384"/>
      <c r="C27" s="384"/>
      <c r="D27" s="386"/>
      <c r="E27" s="411"/>
      <c r="F27" s="406">
        <f>SUM(F18:F26)</f>
        <v>580.1922251</v>
      </c>
      <c r="G27" s="383"/>
    </row>
    <row r="28" s="199" customFormat="1" ht="32" customHeight="1" spans="1:7">
      <c r="A28" s="383">
        <v>5</v>
      </c>
      <c r="B28" s="246" t="s">
        <v>37</v>
      </c>
      <c r="C28" s="246" t="s">
        <v>38</v>
      </c>
      <c r="D28" s="246">
        <v>971</v>
      </c>
      <c r="E28" s="246">
        <v>10023</v>
      </c>
      <c r="F28" s="244">
        <f>D28*E28/10000</f>
        <v>973.2333</v>
      </c>
      <c r="G28" s="383"/>
    </row>
    <row r="29" s="199" customFormat="1" ht="32" customHeight="1" spans="1:7">
      <c r="A29" s="391" t="s">
        <v>39</v>
      </c>
      <c r="B29" s="392"/>
      <c r="C29" s="393"/>
      <c r="D29" s="379">
        <v>971</v>
      </c>
      <c r="E29" s="379"/>
      <c r="F29" s="406">
        <f>D29*E28/10000</f>
        <v>973.2333</v>
      </c>
      <c r="G29" s="370"/>
    </row>
    <row r="30" s="199" customFormat="1" ht="32" customHeight="1" spans="1:7">
      <c r="A30" s="383">
        <v>6</v>
      </c>
      <c r="B30" s="383" t="s">
        <v>40</v>
      </c>
      <c r="C30" s="388" t="s">
        <v>41</v>
      </c>
      <c r="D30" s="394">
        <v>1</v>
      </c>
      <c r="E30" s="412">
        <v>91383</v>
      </c>
      <c r="F30" s="381">
        <f>E30*0.7/10000</f>
        <v>6.39681</v>
      </c>
      <c r="G30" s="407" t="s">
        <v>42</v>
      </c>
    </row>
    <row r="31" s="199" customFormat="1" ht="32" customHeight="1" spans="1:7">
      <c r="A31" s="383"/>
      <c r="B31" s="383"/>
      <c r="C31" s="388" t="s">
        <v>43</v>
      </c>
      <c r="D31" s="394">
        <v>1</v>
      </c>
      <c r="E31" s="412">
        <v>91383</v>
      </c>
      <c r="F31" s="381">
        <f t="shared" ref="F31:F36" si="2">E31*0.7/10000</f>
        <v>6.39681</v>
      </c>
      <c r="G31" s="375"/>
    </row>
    <row r="32" s="199" customFormat="1" ht="32" customHeight="1" spans="1:7">
      <c r="A32" s="383"/>
      <c r="B32" s="383"/>
      <c r="C32" s="388" t="s">
        <v>44</v>
      </c>
      <c r="D32" s="394">
        <v>1</v>
      </c>
      <c r="E32" s="412">
        <v>168208</v>
      </c>
      <c r="F32" s="381">
        <f t="shared" si="2"/>
        <v>11.77456</v>
      </c>
      <c r="G32" s="375"/>
    </row>
    <row r="33" s="199" customFormat="1" ht="32" customHeight="1" spans="1:7">
      <c r="A33" s="383"/>
      <c r="B33" s="383"/>
      <c r="C33" s="395" t="s">
        <v>45</v>
      </c>
      <c r="D33" s="394">
        <v>1</v>
      </c>
      <c r="E33" s="412">
        <v>93983</v>
      </c>
      <c r="F33" s="381">
        <f t="shared" si="2"/>
        <v>6.57881</v>
      </c>
      <c r="G33" s="375"/>
    </row>
    <row r="34" s="199" customFormat="1" ht="32" customHeight="1" spans="1:7">
      <c r="A34" s="383"/>
      <c r="B34" s="383"/>
      <c r="C34" s="396" t="s">
        <v>46</v>
      </c>
      <c r="D34" s="394">
        <v>1</v>
      </c>
      <c r="E34" s="412">
        <v>91849</v>
      </c>
      <c r="F34" s="381">
        <f t="shared" si="2"/>
        <v>6.42943</v>
      </c>
      <c r="G34" s="375"/>
    </row>
    <row r="35" s="199" customFormat="1" ht="32" customHeight="1" spans="1:7">
      <c r="A35" s="383"/>
      <c r="B35" s="383"/>
      <c r="C35" s="397" t="s">
        <v>47</v>
      </c>
      <c r="D35" s="394">
        <v>1</v>
      </c>
      <c r="E35" s="412">
        <v>168208</v>
      </c>
      <c r="F35" s="381">
        <f t="shared" si="2"/>
        <v>11.77456</v>
      </c>
      <c r="G35" s="375"/>
    </row>
    <row r="36" s="199" customFormat="1" ht="32" customHeight="1" spans="1:7">
      <c r="A36" s="383"/>
      <c r="B36" s="383"/>
      <c r="C36" s="389" t="s">
        <v>48</v>
      </c>
      <c r="D36" s="394">
        <v>1</v>
      </c>
      <c r="E36" s="412">
        <v>177783</v>
      </c>
      <c r="F36" s="381">
        <f t="shared" si="2"/>
        <v>12.44481</v>
      </c>
      <c r="G36" s="375"/>
    </row>
    <row r="37" s="199" customFormat="1" ht="32" customHeight="1" spans="1:7">
      <c r="A37" s="383"/>
      <c r="B37" s="383"/>
      <c r="C37" s="398" t="s">
        <v>49</v>
      </c>
      <c r="D37" s="399">
        <v>1</v>
      </c>
      <c r="E37" s="413">
        <v>93877.1266</v>
      </c>
      <c r="F37" s="413">
        <f>E37/10000</f>
        <v>9.38771266</v>
      </c>
      <c r="G37" s="375"/>
    </row>
    <row r="38" s="199" customFormat="1" ht="32" customHeight="1" spans="1:7">
      <c r="A38" s="384" t="s">
        <v>50</v>
      </c>
      <c r="B38" s="384"/>
      <c r="C38" s="384"/>
      <c r="D38" s="400">
        <f>SUM(D30:D37)</f>
        <v>8</v>
      </c>
      <c r="E38" s="400"/>
      <c r="F38" s="414">
        <f>SUM(F30:F37)</f>
        <v>71.18350266</v>
      </c>
      <c r="G38" s="374"/>
    </row>
    <row r="39" s="199" customFormat="1" ht="33" customHeight="1" spans="1:7">
      <c r="A39" s="401" t="s">
        <v>51</v>
      </c>
      <c r="B39" s="401"/>
      <c r="C39" s="401"/>
      <c r="D39" s="402"/>
      <c r="E39" s="402"/>
      <c r="F39" s="415">
        <f>F6+F14+F17+F27+F29+F38</f>
        <v>11450.97138496</v>
      </c>
      <c r="G39" s="416"/>
    </row>
  </sheetData>
  <sheetProtection formatCells="0" insertHyperlinks="0" autoFilter="0"/>
  <mergeCells count="25">
    <mergeCell ref="A1:G1"/>
    <mergeCell ref="D2:F2"/>
    <mergeCell ref="A6:C6"/>
    <mergeCell ref="A14:C14"/>
    <mergeCell ref="A17:C17"/>
    <mergeCell ref="A27:C27"/>
    <mergeCell ref="A29:C29"/>
    <mergeCell ref="A38:C38"/>
    <mergeCell ref="A39:C39"/>
    <mergeCell ref="A2:A3"/>
    <mergeCell ref="A4:A5"/>
    <mergeCell ref="A7:A13"/>
    <mergeCell ref="A15:A16"/>
    <mergeCell ref="A18:A26"/>
    <mergeCell ref="A30:A37"/>
    <mergeCell ref="B4:B5"/>
    <mergeCell ref="B7:B13"/>
    <mergeCell ref="B15:B16"/>
    <mergeCell ref="B18:B26"/>
    <mergeCell ref="B30:B37"/>
    <mergeCell ref="E15:E16"/>
    <mergeCell ref="F15:F16"/>
    <mergeCell ref="G2:G3"/>
    <mergeCell ref="G30:G38"/>
    <mergeCell ref="B2:C3"/>
  </mergeCells>
  <printOptions horizontalCentered="1" gridLines="1"/>
  <pageMargins left="0.393055555555556" right="0.393055555555556" top="0.393055555555556" bottom="0.393055555555556" header="0.298611111111111" footer="0.298611111111111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8"/>
  <sheetViews>
    <sheetView topLeftCell="A143" workbookViewId="0">
      <selection activeCell="I165" sqref="I165"/>
    </sheetView>
  </sheetViews>
  <sheetFormatPr defaultColWidth="9" defaultRowHeight="33.25" customHeight="1" outlineLevelCol="7"/>
  <cols>
    <col min="1" max="1" width="5.875" style="61" customWidth="1"/>
    <col min="2" max="2" width="16.875" style="61" customWidth="1"/>
    <col min="3" max="3" width="17" style="61" customWidth="1"/>
    <col min="4" max="4" width="9.875" style="61" customWidth="1"/>
    <col min="5" max="5" width="8.45833333333333" style="61" customWidth="1"/>
    <col min="6" max="7" width="12.375" style="61" customWidth="1"/>
    <col min="8" max="8" width="24.125" style="61" customWidth="1"/>
    <col min="9" max="9" width="20.875" style="61" customWidth="1"/>
    <col min="10" max="16384" width="9" style="61"/>
  </cols>
  <sheetData>
    <row r="1" s="61" customFormat="1" customHeight="1" spans="1:8">
      <c r="A1" s="307" t="s">
        <v>52</v>
      </c>
      <c r="B1" s="307"/>
      <c r="C1" s="307"/>
      <c r="D1" s="307"/>
      <c r="E1" s="307"/>
      <c r="F1" s="307"/>
      <c r="G1" s="307"/>
      <c r="H1" s="307"/>
    </row>
    <row r="2" s="61" customFormat="1" ht="14" customHeight="1" spans="1:8">
      <c r="A2" s="308" t="s">
        <v>1</v>
      </c>
      <c r="B2" s="179" t="s">
        <v>2</v>
      </c>
      <c r="C2" s="179" t="s">
        <v>53</v>
      </c>
      <c r="D2" s="309" t="s">
        <v>54</v>
      </c>
      <c r="E2" s="327" t="s">
        <v>55</v>
      </c>
      <c r="F2" s="327" t="s">
        <v>56</v>
      </c>
      <c r="G2" s="328" t="s">
        <v>57</v>
      </c>
      <c r="H2" s="327" t="s">
        <v>4</v>
      </c>
    </row>
    <row r="3" s="61" customFormat="1" ht="14" customHeight="1" spans="1:8">
      <c r="A3" s="310">
        <f t="shared" ref="A3:A33" si="0">ROW()-2</f>
        <v>1</v>
      </c>
      <c r="B3" s="311" t="s">
        <v>58</v>
      </c>
      <c r="C3" s="311" t="s">
        <v>59</v>
      </c>
      <c r="D3" s="312">
        <v>27180</v>
      </c>
      <c r="E3" s="329" t="s">
        <v>60</v>
      </c>
      <c r="F3" s="330">
        <f>D3*E3</f>
        <v>373453.2</v>
      </c>
      <c r="G3" s="331" t="s">
        <v>9</v>
      </c>
      <c r="H3" s="332"/>
    </row>
    <row r="4" s="61" customFormat="1" ht="14" customHeight="1" spans="1:8">
      <c r="A4" s="310">
        <f t="shared" si="0"/>
        <v>2</v>
      </c>
      <c r="B4" s="313" t="s">
        <v>61</v>
      </c>
      <c r="C4" s="313" t="s">
        <v>62</v>
      </c>
      <c r="D4" s="314">
        <v>26078</v>
      </c>
      <c r="E4" s="329" t="s">
        <v>60</v>
      </c>
      <c r="F4" s="330">
        <f t="shared" ref="F4:F16" si="1">D4*E4</f>
        <v>358311.72</v>
      </c>
      <c r="G4" s="331" t="s">
        <v>9</v>
      </c>
      <c r="H4" s="332"/>
    </row>
    <row r="5" s="61" customFormat="1" ht="14" customHeight="1" spans="1:8">
      <c r="A5" s="310">
        <f t="shared" si="0"/>
        <v>3</v>
      </c>
      <c r="B5" s="311" t="s">
        <v>63</v>
      </c>
      <c r="C5" s="311" t="s">
        <v>64</v>
      </c>
      <c r="D5" s="312">
        <v>91658</v>
      </c>
      <c r="E5" s="329" t="s">
        <v>60</v>
      </c>
      <c r="F5" s="330">
        <f t="shared" si="1"/>
        <v>1259380.92</v>
      </c>
      <c r="G5" s="331" t="s">
        <v>9</v>
      </c>
      <c r="H5" s="332"/>
    </row>
    <row r="6" s="61" customFormat="1" ht="14" customHeight="1" spans="1:8">
      <c r="A6" s="310">
        <f t="shared" si="0"/>
        <v>4</v>
      </c>
      <c r="B6" s="311" t="s">
        <v>65</v>
      </c>
      <c r="C6" s="311" t="s">
        <v>64</v>
      </c>
      <c r="D6" s="312">
        <v>57865</v>
      </c>
      <c r="E6" s="329" t="s">
        <v>60</v>
      </c>
      <c r="F6" s="330">
        <f t="shared" si="1"/>
        <v>795065.1</v>
      </c>
      <c r="G6" s="331" t="s">
        <v>9</v>
      </c>
      <c r="H6" s="332"/>
    </row>
    <row r="7" s="61" customFormat="1" ht="14" customHeight="1" spans="1:8">
      <c r="A7" s="310">
        <f t="shared" si="0"/>
        <v>5</v>
      </c>
      <c r="B7" s="311" t="s">
        <v>63</v>
      </c>
      <c r="C7" s="311" t="s">
        <v>66</v>
      </c>
      <c r="D7" s="312">
        <v>117360</v>
      </c>
      <c r="E7" s="329" t="s">
        <v>60</v>
      </c>
      <c r="F7" s="330">
        <f t="shared" si="1"/>
        <v>1612526.4</v>
      </c>
      <c r="G7" s="331" t="s">
        <v>9</v>
      </c>
      <c r="H7" s="333"/>
    </row>
    <row r="8" s="61" customFormat="1" ht="14" customHeight="1" spans="1:8">
      <c r="A8" s="310">
        <f t="shared" si="0"/>
        <v>6</v>
      </c>
      <c r="B8" s="311" t="s">
        <v>65</v>
      </c>
      <c r="C8" s="311" t="s">
        <v>66</v>
      </c>
      <c r="D8" s="312">
        <v>61796</v>
      </c>
      <c r="E8" s="329" t="s">
        <v>60</v>
      </c>
      <c r="F8" s="330">
        <f t="shared" si="1"/>
        <v>849077.04</v>
      </c>
      <c r="G8" s="331" t="s">
        <v>9</v>
      </c>
      <c r="H8" s="333"/>
    </row>
    <row r="9" s="61" customFormat="1" ht="14" customHeight="1" spans="1:8">
      <c r="A9" s="310">
        <f t="shared" si="0"/>
        <v>7</v>
      </c>
      <c r="B9" s="315" t="s">
        <v>67</v>
      </c>
      <c r="C9" s="311" t="s">
        <v>68</v>
      </c>
      <c r="D9" s="316">
        <v>44805</v>
      </c>
      <c r="E9" s="334">
        <v>13.74</v>
      </c>
      <c r="F9" s="330">
        <f t="shared" si="1"/>
        <v>615620.7</v>
      </c>
      <c r="G9" s="86" t="s">
        <v>9</v>
      </c>
      <c r="H9" s="334"/>
    </row>
    <row r="10" s="61" customFormat="1" ht="14" customHeight="1" spans="1:8">
      <c r="A10" s="310">
        <f t="shared" si="0"/>
        <v>8</v>
      </c>
      <c r="B10" s="317" t="s">
        <v>69</v>
      </c>
      <c r="C10" s="313" t="s">
        <v>68</v>
      </c>
      <c r="D10" s="318">
        <v>59983</v>
      </c>
      <c r="E10" s="334">
        <v>13.74</v>
      </c>
      <c r="F10" s="330">
        <f t="shared" si="1"/>
        <v>824166.42</v>
      </c>
      <c r="G10" s="86" t="s">
        <v>9</v>
      </c>
      <c r="H10" s="334"/>
    </row>
    <row r="11" s="61" customFormat="1" ht="14" customHeight="1" spans="1:8">
      <c r="A11" s="310">
        <f t="shared" si="0"/>
        <v>9</v>
      </c>
      <c r="B11" s="311" t="s">
        <v>58</v>
      </c>
      <c r="C11" s="311" t="s">
        <v>70</v>
      </c>
      <c r="D11" s="312">
        <v>38048</v>
      </c>
      <c r="E11" s="334">
        <v>13.74</v>
      </c>
      <c r="F11" s="330">
        <f t="shared" si="1"/>
        <v>522779.52</v>
      </c>
      <c r="G11" s="86" t="s">
        <v>9</v>
      </c>
      <c r="H11" s="334"/>
    </row>
    <row r="12" s="305" customFormat="1" ht="14" customHeight="1" spans="1:8">
      <c r="A12" s="310">
        <f t="shared" si="0"/>
        <v>10</v>
      </c>
      <c r="B12" s="319" t="s">
        <v>71</v>
      </c>
      <c r="C12" s="319" t="s">
        <v>72</v>
      </c>
      <c r="D12" s="312">
        <v>5445.95</v>
      </c>
      <c r="E12" s="334">
        <v>9.31</v>
      </c>
      <c r="F12" s="328">
        <f t="shared" si="1"/>
        <v>50701.7945</v>
      </c>
      <c r="G12" s="328" t="s">
        <v>10</v>
      </c>
      <c r="H12" s="334"/>
    </row>
    <row r="13" s="305" customFormat="1" ht="14" customHeight="1" spans="1:8">
      <c r="A13" s="310">
        <f t="shared" si="0"/>
        <v>11</v>
      </c>
      <c r="B13" s="311" t="s">
        <v>73</v>
      </c>
      <c r="C13" s="311" t="s">
        <v>74</v>
      </c>
      <c r="D13" s="312">
        <v>4746.13</v>
      </c>
      <c r="E13" s="334">
        <v>9.31</v>
      </c>
      <c r="F13" s="328">
        <f t="shared" si="1"/>
        <v>44186.4703</v>
      </c>
      <c r="G13" s="328" t="s">
        <v>10</v>
      </c>
      <c r="H13" s="334"/>
    </row>
    <row r="14" s="305" customFormat="1" ht="14" customHeight="1" spans="1:8">
      <c r="A14" s="310">
        <f t="shared" si="0"/>
        <v>12</v>
      </c>
      <c r="B14" s="311" t="s">
        <v>75</v>
      </c>
      <c r="C14" s="311" t="s">
        <v>76</v>
      </c>
      <c r="D14" s="312">
        <v>2758.78</v>
      </c>
      <c r="E14" s="334">
        <v>9.31</v>
      </c>
      <c r="F14" s="328">
        <f t="shared" si="1"/>
        <v>25684.2418</v>
      </c>
      <c r="G14" s="328" t="s">
        <v>10</v>
      </c>
      <c r="H14" s="334"/>
    </row>
    <row r="15" s="305" customFormat="1" ht="14" customHeight="1" spans="1:8">
      <c r="A15" s="310">
        <f t="shared" si="0"/>
        <v>13</v>
      </c>
      <c r="B15" s="311" t="s">
        <v>77</v>
      </c>
      <c r="C15" s="311" t="s">
        <v>78</v>
      </c>
      <c r="D15" s="320">
        <v>59343</v>
      </c>
      <c r="E15" s="334">
        <v>9.31</v>
      </c>
      <c r="F15" s="328">
        <f t="shared" si="1"/>
        <v>552483.33</v>
      </c>
      <c r="G15" s="328" t="s">
        <v>10</v>
      </c>
      <c r="H15" s="334"/>
    </row>
    <row r="16" s="305" customFormat="1" ht="14" customHeight="1" spans="1:8">
      <c r="A16" s="310">
        <f t="shared" si="0"/>
        <v>14</v>
      </c>
      <c r="B16" s="311" t="s">
        <v>79</v>
      </c>
      <c r="C16" s="311" t="s">
        <v>80</v>
      </c>
      <c r="D16" s="320">
        <v>47486</v>
      </c>
      <c r="E16" s="334">
        <v>9.31</v>
      </c>
      <c r="F16" s="328">
        <f t="shared" si="1"/>
        <v>442094.66</v>
      </c>
      <c r="G16" s="328" t="s">
        <v>10</v>
      </c>
      <c r="H16" s="334"/>
    </row>
    <row r="17" s="305" customFormat="1" ht="14" customHeight="1" spans="1:8">
      <c r="A17" s="310">
        <f t="shared" si="0"/>
        <v>15</v>
      </c>
      <c r="B17" s="311" t="s">
        <v>81</v>
      </c>
      <c r="C17" s="311" t="s">
        <v>82</v>
      </c>
      <c r="D17" s="320">
        <v>10500</v>
      </c>
      <c r="E17" s="334">
        <v>9.31</v>
      </c>
      <c r="F17" s="328">
        <f t="shared" ref="F17:F25" si="2">D17*E17</f>
        <v>97755</v>
      </c>
      <c r="G17" s="328" t="s">
        <v>10</v>
      </c>
      <c r="H17" s="334"/>
    </row>
    <row r="18" s="305" customFormat="1" ht="14" customHeight="1" spans="1:8">
      <c r="A18" s="310">
        <f t="shared" si="0"/>
        <v>16</v>
      </c>
      <c r="B18" s="311" t="s">
        <v>83</v>
      </c>
      <c r="C18" s="311" t="s">
        <v>82</v>
      </c>
      <c r="D18" s="320">
        <v>9958</v>
      </c>
      <c r="E18" s="334">
        <v>9.31</v>
      </c>
      <c r="F18" s="328">
        <f t="shared" si="2"/>
        <v>92708.98</v>
      </c>
      <c r="G18" s="328" t="s">
        <v>10</v>
      </c>
      <c r="H18" s="334"/>
    </row>
    <row r="19" s="305" customFormat="1" ht="14" customHeight="1" spans="1:8">
      <c r="A19" s="310">
        <f t="shared" si="0"/>
        <v>17</v>
      </c>
      <c r="B19" s="313" t="s">
        <v>84</v>
      </c>
      <c r="C19" s="313" t="s">
        <v>85</v>
      </c>
      <c r="D19" s="314">
        <v>38815.8</v>
      </c>
      <c r="E19" s="334">
        <v>9.31</v>
      </c>
      <c r="F19" s="328">
        <f t="shared" si="2"/>
        <v>361375.098</v>
      </c>
      <c r="G19" s="328" t="s">
        <v>10</v>
      </c>
      <c r="H19" s="334"/>
    </row>
    <row r="20" s="305" customFormat="1" ht="14" customHeight="1" spans="1:8">
      <c r="A20" s="310">
        <f t="shared" si="0"/>
        <v>18</v>
      </c>
      <c r="B20" s="313" t="s">
        <v>84</v>
      </c>
      <c r="C20" s="313" t="s">
        <v>86</v>
      </c>
      <c r="D20" s="314">
        <v>48872.7</v>
      </c>
      <c r="E20" s="334">
        <v>9.31</v>
      </c>
      <c r="F20" s="328">
        <f t="shared" si="2"/>
        <v>455004.837</v>
      </c>
      <c r="G20" s="328" t="s">
        <v>10</v>
      </c>
      <c r="H20" s="334"/>
    </row>
    <row r="21" s="305" customFormat="1" ht="14" customHeight="1" spans="1:8">
      <c r="A21" s="310">
        <f t="shared" si="0"/>
        <v>19</v>
      </c>
      <c r="B21" s="313" t="s">
        <v>87</v>
      </c>
      <c r="C21" s="313" t="s">
        <v>88</v>
      </c>
      <c r="D21" s="314">
        <v>26829</v>
      </c>
      <c r="E21" s="334">
        <v>9.31</v>
      </c>
      <c r="F21" s="328">
        <f t="shared" si="2"/>
        <v>249777.99</v>
      </c>
      <c r="G21" s="328" t="s">
        <v>10</v>
      </c>
      <c r="H21" s="334"/>
    </row>
    <row r="22" s="305" customFormat="1" ht="14" customHeight="1" spans="1:8">
      <c r="A22" s="310">
        <f t="shared" si="0"/>
        <v>20</v>
      </c>
      <c r="B22" s="313" t="s">
        <v>89</v>
      </c>
      <c r="C22" s="313" t="s">
        <v>90</v>
      </c>
      <c r="D22" s="314">
        <v>37455</v>
      </c>
      <c r="E22" s="334">
        <v>9.31</v>
      </c>
      <c r="F22" s="328">
        <f t="shared" si="2"/>
        <v>348706.05</v>
      </c>
      <c r="G22" s="328" t="s">
        <v>10</v>
      </c>
      <c r="H22" s="334"/>
    </row>
    <row r="23" s="305" customFormat="1" ht="14" customHeight="1" spans="1:8">
      <c r="A23" s="310">
        <f t="shared" si="0"/>
        <v>21</v>
      </c>
      <c r="B23" s="313" t="s">
        <v>89</v>
      </c>
      <c r="C23" s="313" t="s">
        <v>91</v>
      </c>
      <c r="D23" s="314">
        <v>4683</v>
      </c>
      <c r="E23" s="334">
        <v>9.31</v>
      </c>
      <c r="F23" s="328">
        <f t="shared" si="2"/>
        <v>43598.73</v>
      </c>
      <c r="G23" s="328" t="s">
        <v>10</v>
      </c>
      <c r="H23" s="334"/>
    </row>
    <row r="24" s="305" customFormat="1" ht="14" customHeight="1" spans="1:8">
      <c r="A24" s="310">
        <f t="shared" si="0"/>
        <v>22</v>
      </c>
      <c r="B24" s="313" t="s">
        <v>92</v>
      </c>
      <c r="C24" s="321" t="s">
        <v>93</v>
      </c>
      <c r="D24" s="314">
        <v>29848</v>
      </c>
      <c r="E24" s="334">
        <v>9.31</v>
      </c>
      <c r="F24" s="328">
        <f t="shared" si="2"/>
        <v>277884.88</v>
      </c>
      <c r="G24" s="328" t="s">
        <v>10</v>
      </c>
      <c r="H24" s="334"/>
    </row>
    <row r="25" s="305" customFormat="1" ht="14" customHeight="1" spans="1:8">
      <c r="A25" s="310">
        <f t="shared" si="0"/>
        <v>23</v>
      </c>
      <c r="B25" s="311" t="s">
        <v>94</v>
      </c>
      <c r="C25" s="311" t="s">
        <v>95</v>
      </c>
      <c r="D25" s="320">
        <v>19051.53</v>
      </c>
      <c r="E25" s="334">
        <v>9.31</v>
      </c>
      <c r="F25" s="328">
        <f t="shared" si="2"/>
        <v>177369.7443</v>
      </c>
      <c r="G25" s="328" t="s">
        <v>10</v>
      </c>
      <c r="H25" s="334"/>
    </row>
    <row r="26" s="305" customFormat="1" ht="14" customHeight="1" spans="1:8">
      <c r="A26" s="310">
        <f t="shared" si="0"/>
        <v>24</v>
      </c>
      <c r="B26" s="311" t="s">
        <v>96</v>
      </c>
      <c r="C26" s="311" t="s">
        <v>97</v>
      </c>
      <c r="D26" s="320">
        <v>9330.91</v>
      </c>
      <c r="E26" s="334">
        <v>9.31</v>
      </c>
      <c r="F26" s="328">
        <f t="shared" ref="F26:F35" si="3">D26*E26</f>
        <v>86870.7721</v>
      </c>
      <c r="G26" s="328" t="s">
        <v>10</v>
      </c>
      <c r="H26" s="334"/>
    </row>
    <row r="27" s="305" customFormat="1" ht="14" customHeight="1" spans="1:8">
      <c r="A27" s="310">
        <f t="shared" si="0"/>
        <v>25</v>
      </c>
      <c r="B27" s="311" t="s">
        <v>87</v>
      </c>
      <c r="C27" s="311" t="s">
        <v>98</v>
      </c>
      <c r="D27" s="320">
        <v>5755.16</v>
      </c>
      <c r="E27" s="334">
        <v>9.31</v>
      </c>
      <c r="F27" s="328">
        <f t="shared" si="3"/>
        <v>53580.5396</v>
      </c>
      <c r="G27" s="328" t="s">
        <v>10</v>
      </c>
      <c r="H27" s="334"/>
    </row>
    <row r="28" s="305" customFormat="1" ht="14" customHeight="1" spans="1:8">
      <c r="A28" s="310">
        <f t="shared" si="0"/>
        <v>26</v>
      </c>
      <c r="B28" s="313" t="s">
        <v>99</v>
      </c>
      <c r="C28" s="313" t="s">
        <v>100</v>
      </c>
      <c r="D28" s="314">
        <v>15810</v>
      </c>
      <c r="E28" s="334">
        <v>9.31</v>
      </c>
      <c r="F28" s="328">
        <f t="shared" si="3"/>
        <v>147191.1</v>
      </c>
      <c r="G28" s="328" t="s">
        <v>10</v>
      </c>
      <c r="H28" s="334"/>
    </row>
    <row r="29" s="305" customFormat="1" ht="14" customHeight="1" spans="1:8">
      <c r="A29" s="310">
        <f t="shared" si="0"/>
        <v>27</v>
      </c>
      <c r="B29" s="313" t="s">
        <v>101</v>
      </c>
      <c r="C29" s="313" t="s">
        <v>102</v>
      </c>
      <c r="D29" s="314">
        <v>20941</v>
      </c>
      <c r="E29" s="334">
        <v>9.31</v>
      </c>
      <c r="F29" s="328">
        <f t="shared" si="3"/>
        <v>194960.71</v>
      </c>
      <c r="G29" s="328" t="s">
        <v>10</v>
      </c>
      <c r="H29" s="334"/>
    </row>
    <row r="30" s="305" customFormat="1" ht="14" customHeight="1" spans="1:8">
      <c r="A30" s="310">
        <f t="shared" si="0"/>
        <v>28</v>
      </c>
      <c r="B30" s="313" t="s">
        <v>103</v>
      </c>
      <c r="C30" s="313" t="s">
        <v>104</v>
      </c>
      <c r="D30" s="314">
        <v>39753</v>
      </c>
      <c r="E30" s="334">
        <v>9.31</v>
      </c>
      <c r="F30" s="328">
        <f t="shared" si="3"/>
        <v>370100.43</v>
      </c>
      <c r="G30" s="328" t="s">
        <v>10</v>
      </c>
      <c r="H30" s="334"/>
    </row>
    <row r="31" s="305" customFormat="1" ht="14" customHeight="1" spans="1:8">
      <c r="A31" s="310">
        <f t="shared" si="0"/>
        <v>29</v>
      </c>
      <c r="B31" s="313" t="s">
        <v>105</v>
      </c>
      <c r="C31" s="313" t="s">
        <v>106</v>
      </c>
      <c r="D31" s="314">
        <v>44210</v>
      </c>
      <c r="E31" s="334">
        <v>9.31</v>
      </c>
      <c r="F31" s="328">
        <f t="shared" si="3"/>
        <v>411595.1</v>
      </c>
      <c r="G31" s="328" t="s">
        <v>10</v>
      </c>
      <c r="H31" s="334"/>
    </row>
    <row r="32" s="306" customFormat="1" ht="14" customHeight="1" spans="1:8">
      <c r="A32" s="310">
        <f t="shared" si="0"/>
        <v>30</v>
      </c>
      <c r="B32" s="313" t="s">
        <v>107</v>
      </c>
      <c r="C32" s="313" t="s">
        <v>108</v>
      </c>
      <c r="D32" s="314">
        <v>33677</v>
      </c>
      <c r="E32" s="334">
        <v>9.31</v>
      </c>
      <c r="F32" s="328">
        <f t="shared" si="3"/>
        <v>313532.87</v>
      </c>
      <c r="G32" s="328" t="s">
        <v>10</v>
      </c>
      <c r="H32" s="334"/>
    </row>
    <row r="33" s="306" customFormat="1" ht="14" customHeight="1" spans="1:8">
      <c r="A33" s="322">
        <f t="shared" si="0"/>
        <v>31</v>
      </c>
      <c r="B33" s="311" t="s">
        <v>107</v>
      </c>
      <c r="C33" s="311" t="s">
        <v>109</v>
      </c>
      <c r="D33" s="312">
        <v>10139.2</v>
      </c>
      <c r="E33" s="311">
        <v>9.31</v>
      </c>
      <c r="F33" s="334">
        <f t="shared" si="3"/>
        <v>94395.952</v>
      </c>
      <c r="G33" s="328" t="s">
        <v>10</v>
      </c>
      <c r="H33" s="334"/>
    </row>
    <row r="34" s="305" customFormat="1" ht="14" customHeight="1" spans="1:8">
      <c r="A34" s="310">
        <f t="shared" ref="A34:A93" si="4">ROW()-2</f>
        <v>32</v>
      </c>
      <c r="B34" s="313" t="s">
        <v>84</v>
      </c>
      <c r="C34" s="313" t="s">
        <v>110</v>
      </c>
      <c r="D34" s="314">
        <v>44482</v>
      </c>
      <c r="E34" s="334">
        <v>9.31</v>
      </c>
      <c r="F34" s="328">
        <f t="shared" ref="F34:F44" si="5">D34*E34</f>
        <v>414127.42</v>
      </c>
      <c r="G34" s="328" t="s">
        <v>10</v>
      </c>
      <c r="H34" s="334"/>
    </row>
    <row r="35" s="305" customFormat="1" ht="14" customHeight="1" spans="1:8">
      <c r="A35" s="310">
        <f t="shared" si="4"/>
        <v>33</v>
      </c>
      <c r="B35" s="313" t="s">
        <v>84</v>
      </c>
      <c r="C35" s="313" t="s">
        <v>111</v>
      </c>
      <c r="D35" s="314">
        <v>23600</v>
      </c>
      <c r="E35" s="334">
        <v>9.31</v>
      </c>
      <c r="F35" s="328">
        <f t="shared" si="5"/>
        <v>219716</v>
      </c>
      <c r="G35" s="328" t="s">
        <v>10</v>
      </c>
      <c r="H35" s="334"/>
    </row>
    <row r="36" s="305" customFormat="1" ht="14" customHeight="1" spans="1:8">
      <c r="A36" s="310">
        <f t="shared" si="4"/>
        <v>34</v>
      </c>
      <c r="B36" s="311" t="s">
        <v>112</v>
      </c>
      <c r="C36" s="311" t="s">
        <v>104</v>
      </c>
      <c r="D36" s="312">
        <v>18490</v>
      </c>
      <c r="E36" s="334">
        <v>9.31</v>
      </c>
      <c r="F36" s="328">
        <f t="shared" si="5"/>
        <v>172141.9</v>
      </c>
      <c r="G36" s="328" t="s">
        <v>10</v>
      </c>
      <c r="H36" s="334"/>
    </row>
    <row r="37" s="305" customFormat="1" ht="14" customHeight="1" spans="1:8">
      <c r="A37" s="310">
        <f t="shared" si="4"/>
        <v>35</v>
      </c>
      <c r="B37" s="311" t="s">
        <v>113</v>
      </c>
      <c r="C37" s="311" t="s">
        <v>104</v>
      </c>
      <c r="D37" s="312">
        <v>27466</v>
      </c>
      <c r="E37" s="334">
        <v>9.31</v>
      </c>
      <c r="F37" s="328">
        <f t="shared" si="5"/>
        <v>255708.46</v>
      </c>
      <c r="G37" s="328" t="s">
        <v>10</v>
      </c>
      <c r="H37" s="334"/>
    </row>
    <row r="38" s="305" customFormat="1" ht="14" customHeight="1" spans="1:8">
      <c r="A38" s="310">
        <f t="shared" si="4"/>
        <v>36</v>
      </c>
      <c r="B38" s="311" t="s">
        <v>114</v>
      </c>
      <c r="C38" s="311" t="s">
        <v>104</v>
      </c>
      <c r="D38" s="312">
        <v>16620</v>
      </c>
      <c r="E38" s="334">
        <v>9.31</v>
      </c>
      <c r="F38" s="328">
        <f t="shared" si="5"/>
        <v>154732.2</v>
      </c>
      <c r="G38" s="328" t="s">
        <v>10</v>
      </c>
      <c r="H38" s="334"/>
    </row>
    <row r="39" s="305" customFormat="1" ht="14" customHeight="1" spans="1:8">
      <c r="A39" s="310">
        <f t="shared" si="4"/>
        <v>37</v>
      </c>
      <c r="B39" s="311" t="s">
        <v>115</v>
      </c>
      <c r="C39" s="311" t="s">
        <v>102</v>
      </c>
      <c r="D39" s="312">
        <v>12172</v>
      </c>
      <c r="E39" s="334">
        <v>9.31</v>
      </c>
      <c r="F39" s="328">
        <f t="shared" si="5"/>
        <v>113321.32</v>
      </c>
      <c r="G39" s="328" t="s">
        <v>10</v>
      </c>
      <c r="H39" s="334"/>
    </row>
    <row r="40" s="305" customFormat="1" ht="14" customHeight="1" spans="1:8">
      <c r="A40" s="310">
        <f t="shared" si="4"/>
        <v>38</v>
      </c>
      <c r="B40" s="311" t="s">
        <v>115</v>
      </c>
      <c r="C40" s="311" t="s">
        <v>116</v>
      </c>
      <c r="D40" s="312">
        <v>6260</v>
      </c>
      <c r="E40" s="334">
        <v>9.31</v>
      </c>
      <c r="F40" s="328">
        <f t="shared" si="5"/>
        <v>58280.6</v>
      </c>
      <c r="G40" s="328" t="s">
        <v>10</v>
      </c>
      <c r="H40" s="334"/>
    </row>
    <row r="41" s="305" customFormat="1" ht="14" customHeight="1" spans="1:8">
      <c r="A41" s="310">
        <f t="shared" si="4"/>
        <v>39</v>
      </c>
      <c r="B41" s="311" t="s">
        <v>117</v>
      </c>
      <c r="C41" s="311" t="s">
        <v>118</v>
      </c>
      <c r="D41" s="312">
        <v>5585</v>
      </c>
      <c r="E41" s="334">
        <v>9.31</v>
      </c>
      <c r="F41" s="328">
        <f t="shared" si="5"/>
        <v>51996.35</v>
      </c>
      <c r="G41" s="328" t="s">
        <v>10</v>
      </c>
      <c r="H41" s="334"/>
    </row>
    <row r="42" s="305" customFormat="1" ht="14" customHeight="1" spans="1:8">
      <c r="A42" s="310">
        <f t="shared" si="4"/>
        <v>40</v>
      </c>
      <c r="B42" s="311" t="s">
        <v>119</v>
      </c>
      <c r="C42" s="311" t="s">
        <v>120</v>
      </c>
      <c r="D42" s="312">
        <v>98649.64</v>
      </c>
      <c r="E42" s="334">
        <v>9.31</v>
      </c>
      <c r="F42" s="328">
        <f t="shared" si="5"/>
        <v>918428.1484</v>
      </c>
      <c r="G42" s="328" t="s">
        <v>10</v>
      </c>
      <c r="H42" s="334"/>
    </row>
    <row r="43" s="305" customFormat="1" ht="14" customHeight="1" spans="1:8">
      <c r="A43" s="310">
        <f t="shared" si="4"/>
        <v>41</v>
      </c>
      <c r="B43" s="323" t="s">
        <v>121</v>
      </c>
      <c r="C43" s="311" t="s">
        <v>122</v>
      </c>
      <c r="D43" s="312">
        <v>4500</v>
      </c>
      <c r="E43" s="334">
        <v>9.31</v>
      </c>
      <c r="F43" s="328">
        <f t="shared" si="5"/>
        <v>41895</v>
      </c>
      <c r="G43" s="328" t="s">
        <v>10</v>
      </c>
      <c r="H43" s="334"/>
    </row>
    <row r="44" s="305" customFormat="1" ht="14" customHeight="1" spans="1:8">
      <c r="A44" s="310">
        <f t="shared" si="4"/>
        <v>42</v>
      </c>
      <c r="B44" s="311" t="s">
        <v>123</v>
      </c>
      <c r="C44" s="311" t="s">
        <v>124</v>
      </c>
      <c r="D44" s="312">
        <v>6009.75</v>
      </c>
      <c r="E44" s="334">
        <v>9.31</v>
      </c>
      <c r="F44" s="328">
        <f t="shared" si="5"/>
        <v>55950.7725</v>
      </c>
      <c r="G44" s="328" t="s">
        <v>10</v>
      </c>
      <c r="H44" s="334"/>
    </row>
    <row r="45" s="305" customFormat="1" ht="14" customHeight="1" spans="1:8">
      <c r="A45" s="310">
        <f t="shared" si="4"/>
        <v>43</v>
      </c>
      <c r="B45" s="311" t="s">
        <v>125</v>
      </c>
      <c r="C45" s="311" t="s">
        <v>126</v>
      </c>
      <c r="D45" s="312">
        <v>20400</v>
      </c>
      <c r="E45" s="334">
        <v>9.31</v>
      </c>
      <c r="F45" s="328">
        <f t="shared" ref="F45:F57" si="6">D45*E45</f>
        <v>189924</v>
      </c>
      <c r="G45" s="328" t="s">
        <v>10</v>
      </c>
      <c r="H45" s="335"/>
    </row>
    <row r="46" s="305" customFormat="1" ht="14" customHeight="1" spans="1:8">
      <c r="A46" s="310">
        <f t="shared" si="4"/>
        <v>44</v>
      </c>
      <c r="B46" s="311" t="s">
        <v>127</v>
      </c>
      <c r="C46" s="311" t="s">
        <v>128</v>
      </c>
      <c r="D46" s="312">
        <v>3572</v>
      </c>
      <c r="E46" s="334">
        <v>9.31</v>
      </c>
      <c r="F46" s="328">
        <f t="shared" si="6"/>
        <v>33255.32</v>
      </c>
      <c r="G46" s="328" t="s">
        <v>10</v>
      </c>
      <c r="H46" s="335"/>
    </row>
    <row r="47" s="305" customFormat="1" ht="14" customHeight="1" spans="1:8">
      <c r="A47" s="310">
        <f t="shared" si="4"/>
        <v>45</v>
      </c>
      <c r="B47" s="311" t="s">
        <v>129</v>
      </c>
      <c r="C47" s="311" t="s">
        <v>130</v>
      </c>
      <c r="D47" s="312">
        <v>8800</v>
      </c>
      <c r="E47" s="334">
        <v>9.31</v>
      </c>
      <c r="F47" s="328">
        <f t="shared" si="6"/>
        <v>81928</v>
      </c>
      <c r="G47" s="328" t="s">
        <v>10</v>
      </c>
      <c r="H47" s="335"/>
    </row>
    <row r="48" s="305" customFormat="1" ht="14" customHeight="1" spans="1:8">
      <c r="A48" s="310">
        <f t="shared" si="4"/>
        <v>46</v>
      </c>
      <c r="B48" s="311" t="s">
        <v>131</v>
      </c>
      <c r="C48" s="311" t="s">
        <v>132</v>
      </c>
      <c r="D48" s="312">
        <v>3492</v>
      </c>
      <c r="E48" s="334">
        <v>9.31</v>
      </c>
      <c r="F48" s="328">
        <f t="shared" si="6"/>
        <v>32510.52</v>
      </c>
      <c r="G48" s="328" t="s">
        <v>10</v>
      </c>
      <c r="H48" s="335"/>
    </row>
    <row r="49" s="305" customFormat="1" ht="14" customHeight="1" spans="1:8">
      <c r="A49" s="310">
        <f t="shared" si="4"/>
        <v>47</v>
      </c>
      <c r="B49" s="311" t="s">
        <v>133</v>
      </c>
      <c r="C49" s="311" t="s">
        <v>134</v>
      </c>
      <c r="D49" s="312">
        <v>4064</v>
      </c>
      <c r="E49" s="334">
        <v>9.31</v>
      </c>
      <c r="F49" s="328">
        <f t="shared" si="6"/>
        <v>37835.84</v>
      </c>
      <c r="G49" s="328" t="s">
        <v>10</v>
      </c>
      <c r="H49" s="335"/>
    </row>
    <row r="50" s="305" customFormat="1" ht="14" customHeight="1" spans="1:8">
      <c r="A50" s="310">
        <f t="shared" si="4"/>
        <v>48</v>
      </c>
      <c r="B50" s="311" t="s">
        <v>135</v>
      </c>
      <c r="C50" s="311" t="s">
        <v>136</v>
      </c>
      <c r="D50" s="312">
        <v>2800</v>
      </c>
      <c r="E50" s="334">
        <v>9.31</v>
      </c>
      <c r="F50" s="328">
        <f t="shared" si="6"/>
        <v>26068</v>
      </c>
      <c r="G50" s="328" t="s">
        <v>10</v>
      </c>
      <c r="H50" s="335"/>
    </row>
    <row r="51" s="305" customFormat="1" ht="14" customHeight="1" spans="1:8">
      <c r="A51" s="310">
        <f t="shared" si="4"/>
        <v>49</v>
      </c>
      <c r="B51" s="324" t="s">
        <v>73</v>
      </c>
      <c r="C51" s="324" t="s">
        <v>137</v>
      </c>
      <c r="D51" s="325">
        <v>4778</v>
      </c>
      <c r="E51" s="336">
        <v>9.31</v>
      </c>
      <c r="F51" s="324">
        <f t="shared" si="6"/>
        <v>44483.18</v>
      </c>
      <c r="G51" s="324" t="s">
        <v>10</v>
      </c>
      <c r="H51" s="326" t="s">
        <v>138</v>
      </c>
    </row>
    <row r="52" s="305" customFormat="1" ht="14" customHeight="1" spans="1:8">
      <c r="A52" s="310">
        <f t="shared" si="4"/>
        <v>50</v>
      </c>
      <c r="B52" s="324" t="s">
        <v>139</v>
      </c>
      <c r="C52" s="326" t="s">
        <v>140</v>
      </c>
      <c r="D52" s="324">
        <v>2350</v>
      </c>
      <c r="E52" s="336">
        <v>9.31</v>
      </c>
      <c r="F52" s="324">
        <f t="shared" si="6"/>
        <v>21878.5</v>
      </c>
      <c r="G52" s="324" t="s">
        <v>10</v>
      </c>
      <c r="H52" s="326" t="s">
        <v>141</v>
      </c>
    </row>
    <row r="53" s="305" customFormat="1" ht="14" customHeight="1" spans="1:8">
      <c r="A53" s="310">
        <f t="shared" si="4"/>
        <v>51</v>
      </c>
      <c r="B53" s="324" t="s">
        <v>84</v>
      </c>
      <c r="C53" s="326" t="s">
        <v>142</v>
      </c>
      <c r="D53" s="324">
        <v>16028</v>
      </c>
      <c r="E53" s="336">
        <v>9.31</v>
      </c>
      <c r="F53" s="324">
        <f t="shared" si="6"/>
        <v>149220.68</v>
      </c>
      <c r="G53" s="324" t="s">
        <v>10</v>
      </c>
      <c r="H53" s="326" t="s">
        <v>143</v>
      </c>
    </row>
    <row r="54" s="305" customFormat="1" ht="14" customHeight="1" spans="1:8">
      <c r="A54" s="310">
        <f t="shared" si="4"/>
        <v>52</v>
      </c>
      <c r="B54" s="324" t="s">
        <v>84</v>
      </c>
      <c r="C54" s="326" t="s">
        <v>144</v>
      </c>
      <c r="D54" s="324">
        <v>28254</v>
      </c>
      <c r="E54" s="336">
        <v>9.31</v>
      </c>
      <c r="F54" s="324">
        <f t="shared" si="6"/>
        <v>263044.74</v>
      </c>
      <c r="G54" s="324" t="s">
        <v>10</v>
      </c>
      <c r="H54" s="326" t="s">
        <v>141</v>
      </c>
    </row>
    <row r="55" s="61" customFormat="1" ht="14" customHeight="1" spans="1:8">
      <c r="A55" s="310">
        <f t="shared" si="4"/>
        <v>53</v>
      </c>
      <c r="B55" s="311" t="s">
        <v>145</v>
      </c>
      <c r="C55" s="311" t="s">
        <v>146</v>
      </c>
      <c r="D55" s="312">
        <v>25083</v>
      </c>
      <c r="E55" s="329" t="s">
        <v>147</v>
      </c>
      <c r="F55" s="330">
        <f t="shared" si="6"/>
        <v>233522.73</v>
      </c>
      <c r="G55" s="331" t="s">
        <v>10</v>
      </c>
      <c r="H55" s="332"/>
    </row>
    <row r="56" s="62" customFormat="1" ht="24" customHeight="1" spans="1:8">
      <c r="A56" s="310">
        <f t="shared" si="4"/>
        <v>54</v>
      </c>
      <c r="B56" s="311" t="s">
        <v>148</v>
      </c>
      <c r="C56" s="311" t="s">
        <v>149</v>
      </c>
      <c r="D56" s="312">
        <v>4754</v>
      </c>
      <c r="E56" s="322">
        <v>9.31</v>
      </c>
      <c r="F56" s="337">
        <f t="shared" si="6"/>
        <v>44259.74</v>
      </c>
      <c r="G56" s="89" t="s">
        <v>10</v>
      </c>
      <c r="H56" s="332" t="s">
        <v>141</v>
      </c>
    </row>
    <row r="57" s="61" customFormat="1" ht="14" customHeight="1" spans="1:8">
      <c r="A57" s="310">
        <f t="shared" si="4"/>
        <v>55</v>
      </c>
      <c r="B57" s="311" t="s">
        <v>150</v>
      </c>
      <c r="C57" s="311" t="s">
        <v>146</v>
      </c>
      <c r="D57" s="312">
        <v>11918</v>
      </c>
      <c r="E57" s="329" t="s">
        <v>147</v>
      </c>
      <c r="F57" s="330">
        <f t="shared" si="6"/>
        <v>110956.58</v>
      </c>
      <c r="G57" s="331" t="s">
        <v>10</v>
      </c>
      <c r="H57" s="332"/>
    </row>
    <row r="58" s="61" customFormat="1" ht="14" customHeight="1" spans="1:8">
      <c r="A58" s="310">
        <f t="shared" si="4"/>
        <v>56</v>
      </c>
      <c r="B58" s="311" t="s">
        <v>151</v>
      </c>
      <c r="C58" s="311" t="s">
        <v>152</v>
      </c>
      <c r="D58" s="312">
        <v>6932</v>
      </c>
      <c r="E58" s="329" t="s">
        <v>147</v>
      </c>
      <c r="F58" s="330">
        <f t="shared" ref="F58:F63" si="7">D58*E58</f>
        <v>64536.92</v>
      </c>
      <c r="G58" s="331" t="s">
        <v>10</v>
      </c>
      <c r="H58" s="332"/>
    </row>
    <row r="59" s="61" customFormat="1" ht="14" customHeight="1" spans="1:8">
      <c r="A59" s="310">
        <f t="shared" si="4"/>
        <v>57</v>
      </c>
      <c r="B59" s="311" t="s">
        <v>153</v>
      </c>
      <c r="C59" s="311" t="s">
        <v>154</v>
      </c>
      <c r="D59" s="312">
        <v>23980</v>
      </c>
      <c r="E59" s="329" t="s">
        <v>147</v>
      </c>
      <c r="F59" s="330">
        <f t="shared" si="7"/>
        <v>223253.8</v>
      </c>
      <c r="G59" s="331" t="s">
        <v>10</v>
      </c>
      <c r="H59" s="332"/>
    </row>
    <row r="60" s="61" customFormat="1" ht="14" customHeight="1" spans="1:8">
      <c r="A60" s="310">
        <f t="shared" si="4"/>
        <v>58</v>
      </c>
      <c r="B60" s="311" t="s">
        <v>155</v>
      </c>
      <c r="C60" s="311" t="s">
        <v>156</v>
      </c>
      <c r="D60" s="312">
        <v>5806</v>
      </c>
      <c r="E60" s="329" t="s">
        <v>147</v>
      </c>
      <c r="F60" s="330">
        <f t="shared" si="7"/>
        <v>54053.86</v>
      </c>
      <c r="G60" s="331" t="s">
        <v>10</v>
      </c>
      <c r="H60" s="332"/>
    </row>
    <row r="61" s="61" customFormat="1" ht="14" customHeight="1" spans="1:8">
      <c r="A61" s="310">
        <f t="shared" si="4"/>
        <v>59</v>
      </c>
      <c r="B61" s="311" t="s">
        <v>157</v>
      </c>
      <c r="C61" s="311" t="s">
        <v>62</v>
      </c>
      <c r="D61" s="312">
        <v>25082</v>
      </c>
      <c r="E61" s="329" t="s">
        <v>147</v>
      </c>
      <c r="F61" s="330">
        <f t="shared" si="7"/>
        <v>233513.42</v>
      </c>
      <c r="G61" s="331" t="s">
        <v>10</v>
      </c>
      <c r="H61" s="332"/>
    </row>
    <row r="62" s="61" customFormat="1" ht="14" customHeight="1" spans="1:8">
      <c r="A62" s="310">
        <f t="shared" si="4"/>
        <v>60</v>
      </c>
      <c r="B62" s="311" t="s">
        <v>158</v>
      </c>
      <c r="C62" s="311" t="s">
        <v>146</v>
      </c>
      <c r="D62" s="312">
        <v>23668</v>
      </c>
      <c r="E62" s="329" t="s">
        <v>147</v>
      </c>
      <c r="F62" s="330">
        <f t="shared" si="7"/>
        <v>220349.08</v>
      </c>
      <c r="G62" s="331" t="s">
        <v>10</v>
      </c>
      <c r="H62" s="333"/>
    </row>
    <row r="63" s="61" customFormat="1" ht="14" customHeight="1" spans="1:8">
      <c r="A63" s="310">
        <f t="shared" si="4"/>
        <v>61</v>
      </c>
      <c r="B63" s="311" t="s">
        <v>159</v>
      </c>
      <c r="C63" s="311" t="s">
        <v>160</v>
      </c>
      <c r="D63" s="312">
        <v>43932</v>
      </c>
      <c r="E63" s="329" t="s">
        <v>147</v>
      </c>
      <c r="F63" s="330">
        <f t="shared" si="7"/>
        <v>409006.92</v>
      </c>
      <c r="G63" s="331" t="s">
        <v>10</v>
      </c>
      <c r="H63" s="333"/>
    </row>
    <row r="64" s="61" customFormat="1" ht="14" customHeight="1" spans="1:8">
      <c r="A64" s="310">
        <f t="shared" si="4"/>
        <v>62</v>
      </c>
      <c r="B64" s="311" t="s">
        <v>161</v>
      </c>
      <c r="C64" s="311" t="s">
        <v>162</v>
      </c>
      <c r="D64" s="312">
        <v>4743</v>
      </c>
      <c r="E64" s="329" t="s">
        <v>147</v>
      </c>
      <c r="F64" s="330">
        <f t="shared" ref="F64:F82" si="8">D64*E64</f>
        <v>44157.33</v>
      </c>
      <c r="G64" s="331" t="s">
        <v>10</v>
      </c>
      <c r="H64" s="333"/>
    </row>
    <row r="65" s="61" customFormat="1" ht="14" customHeight="1" spans="1:8">
      <c r="A65" s="310">
        <f t="shared" si="4"/>
        <v>63</v>
      </c>
      <c r="B65" s="311" t="s">
        <v>163</v>
      </c>
      <c r="C65" s="311" t="s">
        <v>162</v>
      </c>
      <c r="D65" s="312">
        <v>6087</v>
      </c>
      <c r="E65" s="329" t="s">
        <v>147</v>
      </c>
      <c r="F65" s="330">
        <f t="shared" si="8"/>
        <v>56669.97</v>
      </c>
      <c r="G65" s="331" t="s">
        <v>10</v>
      </c>
      <c r="H65" s="333"/>
    </row>
    <row r="66" s="61" customFormat="1" ht="14" customHeight="1" spans="1:8">
      <c r="A66" s="310">
        <f t="shared" si="4"/>
        <v>64</v>
      </c>
      <c r="B66" s="311" t="s">
        <v>164</v>
      </c>
      <c r="C66" s="311" t="s">
        <v>165</v>
      </c>
      <c r="D66" s="312">
        <v>17763</v>
      </c>
      <c r="E66" s="329" t="s">
        <v>147</v>
      </c>
      <c r="F66" s="330">
        <f t="shared" si="8"/>
        <v>165373.53</v>
      </c>
      <c r="G66" s="331" t="s">
        <v>10</v>
      </c>
      <c r="H66" s="333"/>
    </row>
    <row r="67" s="61" customFormat="1" ht="14" customHeight="1" spans="1:8">
      <c r="A67" s="310">
        <f t="shared" si="4"/>
        <v>65</v>
      </c>
      <c r="B67" s="311" t="s">
        <v>166</v>
      </c>
      <c r="C67" s="311" t="s">
        <v>165</v>
      </c>
      <c r="D67" s="312">
        <v>18860</v>
      </c>
      <c r="E67" s="329" t="s">
        <v>147</v>
      </c>
      <c r="F67" s="330">
        <f t="shared" si="8"/>
        <v>175586.6</v>
      </c>
      <c r="G67" s="331" t="s">
        <v>10</v>
      </c>
      <c r="H67" s="333"/>
    </row>
    <row r="68" s="61" customFormat="1" ht="14" customHeight="1" spans="1:8">
      <c r="A68" s="310">
        <f t="shared" si="4"/>
        <v>66</v>
      </c>
      <c r="B68" s="311" t="s">
        <v>167</v>
      </c>
      <c r="C68" s="311" t="s">
        <v>168</v>
      </c>
      <c r="D68" s="312">
        <v>7694</v>
      </c>
      <c r="E68" s="329" t="s">
        <v>147</v>
      </c>
      <c r="F68" s="330">
        <f t="shared" si="8"/>
        <v>71631.14</v>
      </c>
      <c r="G68" s="331" t="s">
        <v>10</v>
      </c>
      <c r="H68" s="333"/>
    </row>
    <row r="69" s="61" customFormat="1" ht="14" customHeight="1" spans="1:8">
      <c r="A69" s="310">
        <f t="shared" si="4"/>
        <v>67</v>
      </c>
      <c r="B69" s="311" t="s">
        <v>169</v>
      </c>
      <c r="C69" s="311" t="s">
        <v>170</v>
      </c>
      <c r="D69" s="312">
        <v>3850</v>
      </c>
      <c r="E69" s="329" t="s">
        <v>147</v>
      </c>
      <c r="F69" s="330">
        <f t="shared" si="8"/>
        <v>35843.5</v>
      </c>
      <c r="G69" s="331" t="s">
        <v>10</v>
      </c>
      <c r="H69" s="333"/>
    </row>
    <row r="70" s="61" customFormat="1" ht="14" customHeight="1" spans="1:8">
      <c r="A70" s="310">
        <f t="shared" si="4"/>
        <v>68</v>
      </c>
      <c r="B70" s="311" t="s">
        <v>171</v>
      </c>
      <c r="C70" s="311" t="s">
        <v>172</v>
      </c>
      <c r="D70" s="312">
        <v>46304</v>
      </c>
      <c r="E70" s="329" t="s">
        <v>147</v>
      </c>
      <c r="F70" s="330">
        <f t="shared" si="8"/>
        <v>431090.24</v>
      </c>
      <c r="G70" s="331" t="s">
        <v>10</v>
      </c>
      <c r="H70" s="333"/>
    </row>
    <row r="71" s="61" customFormat="1" ht="14" customHeight="1" spans="1:8">
      <c r="A71" s="310">
        <f t="shared" si="4"/>
        <v>69</v>
      </c>
      <c r="B71" s="311" t="s">
        <v>173</v>
      </c>
      <c r="C71" s="311" t="s">
        <v>146</v>
      </c>
      <c r="D71" s="312">
        <v>16320</v>
      </c>
      <c r="E71" s="329" t="s">
        <v>147</v>
      </c>
      <c r="F71" s="330">
        <f t="shared" si="8"/>
        <v>151939.2</v>
      </c>
      <c r="G71" s="331" t="s">
        <v>10</v>
      </c>
      <c r="H71" s="333"/>
    </row>
    <row r="72" s="61" customFormat="1" ht="14" customHeight="1" spans="1:8">
      <c r="A72" s="310">
        <f t="shared" si="4"/>
        <v>70</v>
      </c>
      <c r="B72" s="311" t="s">
        <v>174</v>
      </c>
      <c r="C72" s="322" t="s">
        <v>175</v>
      </c>
      <c r="D72" s="338">
        <v>7981.48</v>
      </c>
      <c r="E72" s="329" t="s">
        <v>147</v>
      </c>
      <c r="F72" s="330">
        <f t="shared" si="8"/>
        <v>74307.5788</v>
      </c>
      <c r="G72" s="331" t="s">
        <v>10</v>
      </c>
      <c r="H72" s="333"/>
    </row>
    <row r="73" s="61" customFormat="1" ht="14" customHeight="1" spans="1:8">
      <c r="A73" s="310">
        <f t="shared" si="4"/>
        <v>71</v>
      </c>
      <c r="B73" s="311" t="s">
        <v>176</v>
      </c>
      <c r="C73" s="311" t="s">
        <v>177</v>
      </c>
      <c r="D73" s="312">
        <v>9612</v>
      </c>
      <c r="E73" s="329" t="s">
        <v>147</v>
      </c>
      <c r="F73" s="330">
        <f t="shared" si="8"/>
        <v>89487.72</v>
      </c>
      <c r="G73" s="331" t="s">
        <v>10</v>
      </c>
      <c r="H73" s="333"/>
    </row>
    <row r="74" s="61" customFormat="1" ht="14" customHeight="1" spans="1:8">
      <c r="A74" s="310">
        <f t="shared" si="4"/>
        <v>72</v>
      </c>
      <c r="B74" s="117" t="s">
        <v>178</v>
      </c>
      <c r="C74" s="115" t="s">
        <v>179</v>
      </c>
      <c r="D74" s="115">
        <v>4025</v>
      </c>
      <c r="E74" s="346" t="s">
        <v>147</v>
      </c>
      <c r="F74" s="347">
        <f t="shared" si="8"/>
        <v>37472.75</v>
      </c>
      <c r="G74" s="348" t="s">
        <v>10</v>
      </c>
      <c r="H74" s="141" t="s">
        <v>141</v>
      </c>
    </row>
    <row r="75" s="61" customFormat="1" ht="14" customHeight="1" spans="1:8">
      <c r="A75" s="310">
        <f t="shared" si="4"/>
        <v>73</v>
      </c>
      <c r="B75" s="311" t="s">
        <v>180</v>
      </c>
      <c r="C75" s="311" t="s">
        <v>181</v>
      </c>
      <c r="D75" s="316">
        <v>22531</v>
      </c>
      <c r="E75" s="334">
        <v>9.31</v>
      </c>
      <c r="F75" s="86">
        <f t="shared" si="8"/>
        <v>209763.61</v>
      </c>
      <c r="G75" s="86" t="s">
        <v>10</v>
      </c>
      <c r="H75" s="334"/>
    </row>
    <row r="76" s="61" customFormat="1" ht="14" customHeight="1" spans="1:8">
      <c r="A76" s="310">
        <f t="shared" si="4"/>
        <v>74</v>
      </c>
      <c r="B76" s="315" t="s">
        <v>67</v>
      </c>
      <c r="C76" s="311" t="s">
        <v>182</v>
      </c>
      <c r="D76" s="316">
        <v>38726</v>
      </c>
      <c r="E76" s="334">
        <v>9.31</v>
      </c>
      <c r="F76" s="86">
        <f t="shared" si="8"/>
        <v>360539.06</v>
      </c>
      <c r="G76" s="86" t="s">
        <v>10</v>
      </c>
      <c r="H76" s="349"/>
    </row>
    <row r="77" s="61" customFormat="1" ht="14" customHeight="1" spans="1:8">
      <c r="A77" s="310">
        <f t="shared" si="4"/>
        <v>75</v>
      </c>
      <c r="B77" s="313" t="s">
        <v>69</v>
      </c>
      <c r="C77" s="313" t="s">
        <v>182</v>
      </c>
      <c r="D77" s="314">
        <v>37094</v>
      </c>
      <c r="E77" s="334">
        <v>9.31</v>
      </c>
      <c r="F77" s="86">
        <f t="shared" si="8"/>
        <v>345345.14</v>
      </c>
      <c r="G77" s="86" t="s">
        <v>10</v>
      </c>
      <c r="H77" s="334"/>
    </row>
    <row r="78" s="61" customFormat="1" ht="14" customHeight="1" spans="1:8">
      <c r="A78" s="310">
        <f t="shared" si="4"/>
        <v>76</v>
      </c>
      <c r="B78" s="313" t="s">
        <v>69</v>
      </c>
      <c r="C78" s="313" t="s">
        <v>183</v>
      </c>
      <c r="D78" s="314">
        <v>11616</v>
      </c>
      <c r="E78" s="334">
        <v>9.31</v>
      </c>
      <c r="F78" s="86">
        <f t="shared" si="8"/>
        <v>108144.96</v>
      </c>
      <c r="G78" s="86" t="s">
        <v>10</v>
      </c>
      <c r="H78" s="334"/>
    </row>
    <row r="79" s="61" customFormat="1" ht="14" customHeight="1" spans="1:8">
      <c r="A79" s="310">
        <f t="shared" si="4"/>
        <v>77</v>
      </c>
      <c r="B79" s="311" t="s">
        <v>184</v>
      </c>
      <c r="C79" s="311" t="s">
        <v>185</v>
      </c>
      <c r="D79" s="312">
        <v>15390</v>
      </c>
      <c r="E79" s="334">
        <v>9.31</v>
      </c>
      <c r="F79" s="89">
        <f t="shared" si="8"/>
        <v>143280.9</v>
      </c>
      <c r="G79" s="86" t="s">
        <v>10</v>
      </c>
      <c r="H79" s="334"/>
    </row>
    <row r="80" s="61" customFormat="1" ht="14" customHeight="1" spans="1:8">
      <c r="A80" s="310">
        <f t="shared" si="4"/>
        <v>78</v>
      </c>
      <c r="B80" s="311" t="s">
        <v>145</v>
      </c>
      <c r="C80" s="311" t="s">
        <v>186</v>
      </c>
      <c r="D80" s="312">
        <v>3588</v>
      </c>
      <c r="E80" s="334">
        <v>9.31</v>
      </c>
      <c r="F80" s="89">
        <f t="shared" ref="F80:F93" si="9">D80*E80</f>
        <v>33404.28</v>
      </c>
      <c r="G80" s="86" t="s">
        <v>10</v>
      </c>
      <c r="H80" s="334"/>
    </row>
    <row r="81" s="61" customFormat="1" ht="14" customHeight="1" spans="1:8">
      <c r="A81" s="310">
        <f t="shared" si="4"/>
        <v>79</v>
      </c>
      <c r="B81" s="311" t="s">
        <v>187</v>
      </c>
      <c r="C81" s="311" t="s">
        <v>188</v>
      </c>
      <c r="D81" s="312">
        <v>27872</v>
      </c>
      <c r="E81" s="334">
        <v>9.31</v>
      </c>
      <c r="F81" s="89">
        <f t="shared" si="9"/>
        <v>259488.32</v>
      </c>
      <c r="G81" s="86" t="s">
        <v>10</v>
      </c>
      <c r="H81" s="334"/>
    </row>
    <row r="82" s="61" customFormat="1" ht="14" customHeight="1" spans="1:8">
      <c r="A82" s="310">
        <f t="shared" si="4"/>
        <v>80</v>
      </c>
      <c r="B82" s="311" t="s">
        <v>189</v>
      </c>
      <c r="C82" s="311" t="s">
        <v>190</v>
      </c>
      <c r="D82" s="312">
        <v>55916</v>
      </c>
      <c r="E82" s="334">
        <v>9.31</v>
      </c>
      <c r="F82" s="89">
        <f t="shared" si="9"/>
        <v>520577.96</v>
      </c>
      <c r="G82" s="86" t="s">
        <v>10</v>
      </c>
      <c r="H82" s="334"/>
    </row>
    <row r="83" s="61" customFormat="1" ht="14" customHeight="1" spans="1:8">
      <c r="A83" s="310">
        <f t="shared" si="4"/>
        <v>81</v>
      </c>
      <c r="B83" s="311" t="s">
        <v>191</v>
      </c>
      <c r="C83" s="311" t="s">
        <v>190</v>
      </c>
      <c r="D83" s="316">
        <v>41143</v>
      </c>
      <c r="E83" s="334">
        <v>9.31</v>
      </c>
      <c r="F83" s="89">
        <f t="shared" si="9"/>
        <v>383041.33</v>
      </c>
      <c r="G83" s="86" t="s">
        <v>10</v>
      </c>
      <c r="H83" s="334"/>
    </row>
    <row r="84" s="61" customFormat="1" ht="14" customHeight="1" spans="1:8">
      <c r="A84" s="310">
        <f t="shared" si="4"/>
        <v>82</v>
      </c>
      <c r="B84" s="311" t="s">
        <v>192</v>
      </c>
      <c r="C84" s="311" t="s">
        <v>190</v>
      </c>
      <c r="D84" s="316">
        <v>47310</v>
      </c>
      <c r="E84" s="334">
        <v>9.31</v>
      </c>
      <c r="F84" s="89">
        <f t="shared" si="9"/>
        <v>440456.1</v>
      </c>
      <c r="G84" s="86" t="s">
        <v>10</v>
      </c>
      <c r="H84" s="334"/>
    </row>
    <row r="85" s="61" customFormat="1" ht="14" customHeight="1" spans="1:8">
      <c r="A85" s="310">
        <f t="shared" si="4"/>
        <v>83</v>
      </c>
      <c r="B85" s="311" t="s">
        <v>193</v>
      </c>
      <c r="C85" s="311" t="s">
        <v>190</v>
      </c>
      <c r="D85" s="316">
        <v>37753</v>
      </c>
      <c r="E85" s="334">
        <v>9.31</v>
      </c>
      <c r="F85" s="89">
        <f t="shared" si="9"/>
        <v>351480.43</v>
      </c>
      <c r="G85" s="86" t="s">
        <v>10</v>
      </c>
      <c r="H85" s="334"/>
    </row>
    <row r="86" s="61" customFormat="1" ht="14" customHeight="1" spans="1:8">
      <c r="A86" s="310">
        <f t="shared" si="4"/>
        <v>84</v>
      </c>
      <c r="B86" s="313" t="s">
        <v>194</v>
      </c>
      <c r="C86" s="313" t="s">
        <v>190</v>
      </c>
      <c r="D86" s="318">
        <v>46385</v>
      </c>
      <c r="E86" s="334">
        <v>9.31</v>
      </c>
      <c r="F86" s="89">
        <f t="shared" si="9"/>
        <v>431844.35</v>
      </c>
      <c r="G86" s="86" t="s">
        <v>10</v>
      </c>
      <c r="H86" s="334"/>
    </row>
    <row r="87" s="61" customFormat="1" ht="14" customHeight="1" spans="1:8">
      <c r="A87" s="310">
        <f t="shared" si="4"/>
        <v>85</v>
      </c>
      <c r="B87" s="311" t="s">
        <v>195</v>
      </c>
      <c r="C87" s="311" t="s">
        <v>196</v>
      </c>
      <c r="D87" s="316">
        <v>43333</v>
      </c>
      <c r="E87" s="334">
        <v>9.31</v>
      </c>
      <c r="F87" s="89">
        <f t="shared" si="9"/>
        <v>403430.23</v>
      </c>
      <c r="G87" s="86" t="s">
        <v>10</v>
      </c>
      <c r="H87" s="334"/>
    </row>
    <row r="88" s="61" customFormat="1" ht="14" customHeight="1" spans="1:8">
      <c r="A88" s="310">
        <f t="shared" si="4"/>
        <v>86</v>
      </c>
      <c r="B88" s="311" t="s">
        <v>197</v>
      </c>
      <c r="C88" s="311" t="s">
        <v>198</v>
      </c>
      <c r="D88" s="316">
        <v>11707</v>
      </c>
      <c r="E88" s="334">
        <v>9.31</v>
      </c>
      <c r="F88" s="89">
        <f t="shared" si="9"/>
        <v>108992.17</v>
      </c>
      <c r="G88" s="86" t="s">
        <v>10</v>
      </c>
      <c r="H88" s="334"/>
    </row>
    <row r="89" s="61" customFormat="1" ht="14" customHeight="1" spans="1:8">
      <c r="A89" s="310">
        <f t="shared" si="4"/>
        <v>87</v>
      </c>
      <c r="B89" s="311" t="s">
        <v>199</v>
      </c>
      <c r="C89" s="311" t="s">
        <v>200</v>
      </c>
      <c r="D89" s="316">
        <v>7462</v>
      </c>
      <c r="E89" s="334">
        <v>9.31</v>
      </c>
      <c r="F89" s="89">
        <f t="shared" si="9"/>
        <v>69471.22</v>
      </c>
      <c r="G89" s="86" t="s">
        <v>10</v>
      </c>
      <c r="H89" s="334"/>
    </row>
    <row r="90" s="61" customFormat="1" ht="14" customHeight="1" spans="1:8">
      <c r="A90" s="310">
        <f t="shared" si="4"/>
        <v>88</v>
      </c>
      <c r="B90" s="311" t="s">
        <v>201</v>
      </c>
      <c r="C90" s="311" t="s">
        <v>202</v>
      </c>
      <c r="D90" s="316">
        <v>6927</v>
      </c>
      <c r="E90" s="334">
        <v>9.31</v>
      </c>
      <c r="F90" s="89">
        <f t="shared" si="9"/>
        <v>64490.37</v>
      </c>
      <c r="G90" s="86" t="s">
        <v>10</v>
      </c>
      <c r="H90" s="334" t="s">
        <v>203</v>
      </c>
    </row>
    <row r="91" s="61" customFormat="1" ht="14" customHeight="1" spans="1:8">
      <c r="A91" s="310">
        <f t="shared" si="4"/>
        <v>89</v>
      </c>
      <c r="B91" s="311" t="s">
        <v>204</v>
      </c>
      <c r="C91" s="311" t="s">
        <v>205</v>
      </c>
      <c r="D91" s="316">
        <v>4267</v>
      </c>
      <c r="E91" s="334">
        <v>9.31</v>
      </c>
      <c r="F91" s="89">
        <f t="shared" si="9"/>
        <v>39725.77</v>
      </c>
      <c r="G91" s="86" t="s">
        <v>10</v>
      </c>
      <c r="H91" s="334"/>
    </row>
    <row r="92" s="61" customFormat="1" ht="14" customHeight="1" spans="1:8">
      <c r="A92" s="310">
        <f t="shared" si="4"/>
        <v>90</v>
      </c>
      <c r="B92" s="131" t="s">
        <v>206</v>
      </c>
      <c r="C92" s="132" t="s">
        <v>207</v>
      </c>
      <c r="D92" s="131">
        <v>10050</v>
      </c>
      <c r="E92" s="131">
        <v>9.31</v>
      </c>
      <c r="F92" s="350">
        <f t="shared" si="9"/>
        <v>93565.5</v>
      </c>
      <c r="G92" s="82" t="s">
        <v>10</v>
      </c>
      <c r="H92" s="351" t="s">
        <v>208</v>
      </c>
    </row>
    <row r="93" s="61" customFormat="1" ht="14" customHeight="1" spans="1:8">
      <c r="A93" s="310">
        <f t="shared" si="4"/>
        <v>91</v>
      </c>
      <c r="B93" s="131" t="s">
        <v>209</v>
      </c>
      <c r="C93" s="132" t="s">
        <v>210</v>
      </c>
      <c r="D93" s="133">
        <v>8734</v>
      </c>
      <c r="E93" s="131">
        <v>9.31</v>
      </c>
      <c r="F93" s="350">
        <f t="shared" si="9"/>
        <v>81313.54</v>
      </c>
      <c r="G93" s="82" t="s">
        <v>10</v>
      </c>
      <c r="H93" s="351" t="s">
        <v>211</v>
      </c>
    </row>
    <row r="94" s="61" customFormat="1" ht="14" customHeight="1" spans="1:8">
      <c r="A94" s="310">
        <f t="shared" ref="A94:A133" si="10">ROW()-2</f>
        <v>92</v>
      </c>
      <c r="B94" s="311" t="s">
        <v>212</v>
      </c>
      <c r="C94" s="311" t="s">
        <v>213</v>
      </c>
      <c r="D94" s="312" t="s">
        <v>214</v>
      </c>
      <c r="E94" s="334">
        <v>9.31</v>
      </c>
      <c r="F94" s="86">
        <v>0</v>
      </c>
      <c r="G94" s="86" t="s">
        <v>10</v>
      </c>
      <c r="H94" s="333" t="s">
        <v>215</v>
      </c>
    </row>
    <row r="95" s="61" customFormat="1" ht="14" customHeight="1" spans="1:8">
      <c r="A95" s="310">
        <f t="shared" si="10"/>
        <v>93</v>
      </c>
      <c r="B95" s="311" t="s">
        <v>216</v>
      </c>
      <c r="C95" s="311" t="s">
        <v>217</v>
      </c>
      <c r="D95" s="312">
        <v>0</v>
      </c>
      <c r="E95" s="334">
        <v>9.31</v>
      </c>
      <c r="F95" s="333">
        <v>0</v>
      </c>
      <c r="G95" s="86" t="s">
        <v>10</v>
      </c>
      <c r="H95" s="333" t="s">
        <v>215</v>
      </c>
    </row>
    <row r="96" s="61" customFormat="1" ht="14" customHeight="1" spans="1:8">
      <c r="A96" s="310">
        <f t="shared" si="10"/>
        <v>94</v>
      </c>
      <c r="B96" s="339" t="s">
        <v>218</v>
      </c>
      <c r="C96" s="340" t="s">
        <v>219</v>
      </c>
      <c r="D96" s="340">
        <v>3583</v>
      </c>
      <c r="E96" s="352">
        <v>9.31</v>
      </c>
      <c r="F96" s="353">
        <f>D96*E96</f>
        <v>33357.73</v>
      </c>
      <c r="G96" s="354" t="s">
        <v>10</v>
      </c>
      <c r="H96" s="340" t="s">
        <v>220</v>
      </c>
    </row>
    <row r="97" s="61" customFormat="1" ht="14" customHeight="1" spans="1:8">
      <c r="A97" s="310">
        <f t="shared" si="10"/>
        <v>95</v>
      </c>
      <c r="B97" s="341" t="s">
        <v>192</v>
      </c>
      <c r="C97" s="341" t="s">
        <v>221</v>
      </c>
      <c r="D97" s="342">
        <v>13373</v>
      </c>
      <c r="E97" s="355">
        <v>9.31</v>
      </c>
      <c r="F97" s="86">
        <f>D97*E97</f>
        <v>124502.63</v>
      </c>
      <c r="G97" s="86" t="s">
        <v>10</v>
      </c>
      <c r="H97" s="86"/>
    </row>
    <row r="98" s="61" customFormat="1" ht="14" customHeight="1" spans="1:8">
      <c r="A98" s="310">
        <f t="shared" si="10"/>
        <v>96</v>
      </c>
      <c r="B98" s="341" t="s">
        <v>193</v>
      </c>
      <c r="C98" s="341" t="s">
        <v>221</v>
      </c>
      <c r="D98" s="342">
        <v>11937</v>
      </c>
      <c r="E98" s="355">
        <v>9.31</v>
      </c>
      <c r="F98" s="86">
        <f t="shared" ref="F98:F104" si="11">D98*E98</f>
        <v>111133.47</v>
      </c>
      <c r="G98" s="86" t="s">
        <v>10</v>
      </c>
      <c r="H98" s="86"/>
    </row>
    <row r="99" s="61" customFormat="1" ht="14" customHeight="1" spans="1:8">
      <c r="A99" s="310">
        <f t="shared" si="10"/>
        <v>97</v>
      </c>
      <c r="B99" s="343" t="s">
        <v>222</v>
      </c>
      <c r="C99" s="341" t="s">
        <v>223</v>
      </c>
      <c r="D99" s="342">
        <v>32504</v>
      </c>
      <c r="E99" s="355">
        <v>9.31</v>
      </c>
      <c r="F99" s="86">
        <f t="shared" si="11"/>
        <v>302612.24</v>
      </c>
      <c r="G99" s="86" t="s">
        <v>10</v>
      </c>
      <c r="H99" s="86"/>
    </row>
    <row r="100" s="61" customFormat="1" ht="14" customHeight="1" spans="1:8">
      <c r="A100" s="310">
        <f t="shared" si="10"/>
        <v>98</v>
      </c>
      <c r="B100" s="341" t="s">
        <v>224</v>
      </c>
      <c r="C100" s="341" t="s">
        <v>225</v>
      </c>
      <c r="D100" s="342">
        <v>4674</v>
      </c>
      <c r="E100" s="355">
        <v>9.31</v>
      </c>
      <c r="F100" s="86">
        <f t="shared" si="11"/>
        <v>43514.94</v>
      </c>
      <c r="G100" s="86" t="s">
        <v>10</v>
      </c>
      <c r="H100" s="86"/>
    </row>
    <row r="101" s="61" customFormat="1" ht="14" customHeight="1" spans="1:8">
      <c r="A101" s="310">
        <f t="shared" si="10"/>
        <v>99</v>
      </c>
      <c r="B101" s="341" t="s">
        <v>226</v>
      </c>
      <c r="C101" s="341" t="s">
        <v>225</v>
      </c>
      <c r="D101" s="342">
        <v>2231</v>
      </c>
      <c r="E101" s="355">
        <v>9.31</v>
      </c>
      <c r="F101" s="86">
        <f t="shared" si="11"/>
        <v>20770.61</v>
      </c>
      <c r="G101" s="86" t="s">
        <v>10</v>
      </c>
      <c r="H101" s="356" t="s">
        <v>227</v>
      </c>
    </row>
    <row r="102" s="61" customFormat="1" ht="14" customHeight="1" spans="1:8">
      <c r="A102" s="310">
        <f t="shared" si="10"/>
        <v>100</v>
      </c>
      <c r="B102" s="311" t="s">
        <v>158</v>
      </c>
      <c r="C102" s="311" t="s">
        <v>228</v>
      </c>
      <c r="D102" s="312">
        <v>41105</v>
      </c>
      <c r="E102" s="355">
        <v>9.31</v>
      </c>
      <c r="F102" s="86">
        <f t="shared" si="11"/>
        <v>382687.55</v>
      </c>
      <c r="G102" s="86" t="s">
        <v>10</v>
      </c>
      <c r="H102" s="89"/>
    </row>
    <row r="103" s="61" customFormat="1" ht="14" customHeight="1" spans="1:8">
      <c r="A103" s="310">
        <f t="shared" si="10"/>
        <v>101</v>
      </c>
      <c r="B103" s="341" t="s">
        <v>158</v>
      </c>
      <c r="C103" s="341" t="s">
        <v>229</v>
      </c>
      <c r="D103" s="342">
        <v>11772</v>
      </c>
      <c r="E103" s="355">
        <v>9.31</v>
      </c>
      <c r="F103" s="86">
        <f t="shared" si="11"/>
        <v>109597.32</v>
      </c>
      <c r="G103" s="86" t="s">
        <v>10</v>
      </c>
      <c r="H103" s="86"/>
    </row>
    <row r="104" s="61" customFormat="1" ht="14" customHeight="1" spans="1:8">
      <c r="A104" s="310">
        <f t="shared" si="10"/>
        <v>102</v>
      </c>
      <c r="B104" s="341" t="s">
        <v>192</v>
      </c>
      <c r="C104" s="341" t="s">
        <v>160</v>
      </c>
      <c r="D104" s="342">
        <v>18874</v>
      </c>
      <c r="E104" s="355">
        <v>9.31</v>
      </c>
      <c r="F104" s="86">
        <f t="shared" si="11"/>
        <v>175716.94</v>
      </c>
      <c r="G104" s="86" t="s">
        <v>10</v>
      </c>
      <c r="H104" s="86"/>
    </row>
    <row r="105" s="61" customFormat="1" ht="14" customHeight="1" spans="1:8">
      <c r="A105" s="310">
        <f t="shared" si="10"/>
        <v>103</v>
      </c>
      <c r="B105" s="341" t="s">
        <v>193</v>
      </c>
      <c r="C105" s="341" t="s">
        <v>160</v>
      </c>
      <c r="D105" s="342">
        <v>11715</v>
      </c>
      <c r="E105" s="355">
        <v>9.31</v>
      </c>
      <c r="F105" s="86">
        <f t="shared" ref="F105:F110" si="12">D105*E105</f>
        <v>109066.65</v>
      </c>
      <c r="G105" s="86" t="s">
        <v>10</v>
      </c>
      <c r="H105" s="86"/>
    </row>
    <row r="106" s="61" customFormat="1" ht="14" customHeight="1" spans="1:8">
      <c r="A106" s="310">
        <f t="shared" si="10"/>
        <v>104</v>
      </c>
      <c r="B106" s="341" t="s">
        <v>176</v>
      </c>
      <c r="C106" s="341" t="s">
        <v>230</v>
      </c>
      <c r="D106" s="342">
        <v>11909</v>
      </c>
      <c r="E106" s="355">
        <v>9.31</v>
      </c>
      <c r="F106" s="86">
        <f t="shared" si="12"/>
        <v>110872.79</v>
      </c>
      <c r="G106" s="86" t="s">
        <v>10</v>
      </c>
      <c r="H106" s="86"/>
    </row>
    <row r="107" s="61" customFormat="1" ht="14" customHeight="1" spans="1:8">
      <c r="A107" s="310">
        <f t="shared" si="10"/>
        <v>105</v>
      </c>
      <c r="B107" s="341" t="s">
        <v>189</v>
      </c>
      <c r="C107" s="341" t="s">
        <v>231</v>
      </c>
      <c r="D107" s="342">
        <v>20458</v>
      </c>
      <c r="E107" s="355">
        <v>9.31</v>
      </c>
      <c r="F107" s="86">
        <f t="shared" si="12"/>
        <v>190463.98</v>
      </c>
      <c r="G107" s="86" t="s">
        <v>10</v>
      </c>
      <c r="H107" s="86"/>
    </row>
    <row r="108" s="61" customFormat="1" ht="14" customHeight="1" spans="1:8">
      <c r="A108" s="310">
        <f t="shared" si="10"/>
        <v>106</v>
      </c>
      <c r="B108" s="315" t="s">
        <v>232</v>
      </c>
      <c r="C108" s="315" t="s">
        <v>233</v>
      </c>
      <c r="D108" s="316">
        <v>81360</v>
      </c>
      <c r="E108" s="355">
        <v>9.31</v>
      </c>
      <c r="F108" s="86">
        <f t="shared" si="12"/>
        <v>757461.6</v>
      </c>
      <c r="G108" s="86" t="s">
        <v>10</v>
      </c>
      <c r="H108" s="86"/>
    </row>
    <row r="109" s="61" customFormat="1" ht="14" customHeight="1" spans="1:8">
      <c r="A109" s="310">
        <f t="shared" si="10"/>
        <v>107</v>
      </c>
      <c r="B109" s="315" t="s">
        <v>234</v>
      </c>
      <c r="C109" s="311" t="s">
        <v>235</v>
      </c>
      <c r="D109" s="316">
        <v>25501</v>
      </c>
      <c r="E109" s="355">
        <v>9.31</v>
      </c>
      <c r="F109" s="86">
        <f t="shared" si="12"/>
        <v>237414.31</v>
      </c>
      <c r="G109" s="86" t="s">
        <v>10</v>
      </c>
      <c r="H109" s="86"/>
    </row>
    <row r="110" s="61" customFormat="1" ht="14" customHeight="1" spans="1:8">
      <c r="A110" s="310">
        <f t="shared" si="10"/>
        <v>108</v>
      </c>
      <c r="B110" s="315" t="s">
        <v>236</v>
      </c>
      <c r="C110" s="311" t="s">
        <v>237</v>
      </c>
      <c r="D110" s="316">
        <v>73667</v>
      </c>
      <c r="E110" s="355">
        <v>9.31</v>
      </c>
      <c r="F110" s="86">
        <f t="shared" si="12"/>
        <v>685839.77</v>
      </c>
      <c r="G110" s="86" t="s">
        <v>10</v>
      </c>
      <c r="H110" s="86"/>
    </row>
    <row r="111" s="61" customFormat="1" ht="14" customHeight="1" spans="1:8">
      <c r="A111" s="310">
        <f t="shared" si="10"/>
        <v>109</v>
      </c>
      <c r="B111" s="311" t="s">
        <v>189</v>
      </c>
      <c r="C111" s="311" t="s">
        <v>238</v>
      </c>
      <c r="D111" s="316">
        <v>21274</v>
      </c>
      <c r="E111" s="355">
        <v>9.31</v>
      </c>
      <c r="F111" s="86">
        <f t="shared" ref="F111:F126" si="13">D111*E111</f>
        <v>198060.94</v>
      </c>
      <c r="G111" s="86" t="s">
        <v>10</v>
      </c>
      <c r="H111" s="86"/>
    </row>
    <row r="112" s="61" customFormat="1" ht="14" customHeight="1" spans="1:8">
      <c r="A112" s="310">
        <f t="shared" si="10"/>
        <v>110</v>
      </c>
      <c r="B112" s="311" t="s">
        <v>189</v>
      </c>
      <c r="C112" s="311" t="s">
        <v>221</v>
      </c>
      <c r="D112" s="316">
        <v>11651</v>
      </c>
      <c r="E112" s="355">
        <v>9.31</v>
      </c>
      <c r="F112" s="86">
        <f t="shared" si="13"/>
        <v>108470.81</v>
      </c>
      <c r="G112" s="86" t="s">
        <v>10</v>
      </c>
      <c r="H112" s="86"/>
    </row>
    <row r="113" s="61" customFormat="1" ht="14" customHeight="1" spans="1:8">
      <c r="A113" s="310">
        <f t="shared" si="10"/>
        <v>111</v>
      </c>
      <c r="B113" s="311" t="s">
        <v>189</v>
      </c>
      <c r="C113" s="311" t="s">
        <v>239</v>
      </c>
      <c r="D113" s="316">
        <v>11660</v>
      </c>
      <c r="E113" s="355">
        <v>9.31</v>
      </c>
      <c r="F113" s="86">
        <f t="shared" si="13"/>
        <v>108554.6</v>
      </c>
      <c r="G113" s="86" t="s">
        <v>10</v>
      </c>
      <c r="H113" s="86"/>
    </row>
    <row r="114" s="61" customFormat="1" ht="14" customHeight="1" spans="1:8">
      <c r="A114" s="310">
        <f t="shared" si="10"/>
        <v>112</v>
      </c>
      <c r="B114" s="311" t="s">
        <v>191</v>
      </c>
      <c r="C114" s="311" t="s">
        <v>221</v>
      </c>
      <c r="D114" s="316">
        <v>11591</v>
      </c>
      <c r="E114" s="355">
        <v>9.31</v>
      </c>
      <c r="F114" s="86">
        <f t="shared" si="13"/>
        <v>107912.21</v>
      </c>
      <c r="G114" s="86" t="s">
        <v>10</v>
      </c>
      <c r="H114" s="86"/>
    </row>
    <row r="115" s="61" customFormat="1" ht="14" customHeight="1" spans="1:8">
      <c r="A115" s="310">
        <f t="shared" si="10"/>
        <v>113</v>
      </c>
      <c r="B115" s="311" t="s">
        <v>191</v>
      </c>
      <c r="C115" s="311" t="s">
        <v>239</v>
      </c>
      <c r="D115" s="316">
        <v>11890</v>
      </c>
      <c r="E115" s="355">
        <v>9.31</v>
      </c>
      <c r="F115" s="86">
        <f t="shared" si="13"/>
        <v>110695.9</v>
      </c>
      <c r="G115" s="86" t="s">
        <v>10</v>
      </c>
      <c r="H115" s="86"/>
    </row>
    <row r="116" s="61" customFormat="1" ht="14" customHeight="1" spans="1:8">
      <c r="A116" s="310">
        <f t="shared" si="10"/>
        <v>114</v>
      </c>
      <c r="B116" s="344" t="s">
        <v>191</v>
      </c>
      <c r="C116" s="315" t="s">
        <v>240</v>
      </c>
      <c r="D116" s="316">
        <v>9880</v>
      </c>
      <c r="E116" s="355">
        <v>9.31</v>
      </c>
      <c r="F116" s="86">
        <f t="shared" si="13"/>
        <v>91982.8</v>
      </c>
      <c r="G116" s="86" t="s">
        <v>10</v>
      </c>
      <c r="H116" s="86"/>
    </row>
    <row r="117" s="61" customFormat="1" ht="14" customHeight="1" spans="1:8">
      <c r="A117" s="310">
        <f t="shared" si="10"/>
        <v>115</v>
      </c>
      <c r="B117" s="344" t="s">
        <v>241</v>
      </c>
      <c r="C117" s="315"/>
      <c r="D117" s="316">
        <v>785.02</v>
      </c>
      <c r="E117" s="355">
        <v>9.31</v>
      </c>
      <c r="F117" s="86">
        <f t="shared" si="13"/>
        <v>7308.5362</v>
      </c>
      <c r="G117" s="86" t="s">
        <v>10</v>
      </c>
      <c r="H117" s="86"/>
    </row>
    <row r="118" s="61" customFormat="1" ht="14" customHeight="1" spans="1:8">
      <c r="A118" s="310">
        <f t="shared" si="10"/>
        <v>116</v>
      </c>
      <c r="B118" s="311" t="s">
        <v>242</v>
      </c>
      <c r="C118" s="311" t="s">
        <v>239</v>
      </c>
      <c r="D118" s="312">
        <v>8066</v>
      </c>
      <c r="E118" s="355">
        <v>9.31</v>
      </c>
      <c r="F118" s="86">
        <f t="shared" si="13"/>
        <v>75094.46</v>
      </c>
      <c r="G118" s="86" t="s">
        <v>10</v>
      </c>
      <c r="H118" s="357"/>
    </row>
    <row r="119" s="61" customFormat="1" ht="14" customHeight="1" spans="1:8">
      <c r="A119" s="310">
        <f t="shared" si="10"/>
        <v>117</v>
      </c>
      <c r="B119" s="319" t="s">
        <v>243</v>
      </c>
      <c r="C119" s="319" t="s">
        <v>244</v>
      </c>
      <c r="D119" s="316">
        <v>3300</v>
      </c>
      <c r="E119" s="355">
        <v>9.31</v>
      </c>
      <c r="F119" s="86">
        <f t="shared" si="13"/>
        <v>30723</v>
      </c>
      <c r="G119" s="86" t="s">
        <v>10</v>
      </c>
      <c r="H119" s="86"/>
    </row>
    <row r="120" s="61" customFormat="1" ht="14" customHeight="1" spans="1:8">
      <c r="A120" s="310">
        <f t="shared" si="10"/>
        <v>118</v>
      </c>
      <c r="B120" s="319" t="s">
        <v>245</v>
      </c>
      <c r="C120" s="319" t="s">
        <v>246</v>
      </c>
      <c r="D120" s="316">
        <v>9138.99</v>
      </c>
      <c r="E120" s="355">
        <v>9.31</v>
      </c>
      <c r="F120" s="86">
        <f t="shared" si="13"/>
        <v>85083.9969</v>
      </c>
      <c r="G120" s="86" t="s">
        <v>10</v>
      </c>
      <c r="H120" s="86"/>
    </row>
    <row r="121" s="61" customFormat="1" ht="14" customHeight="1" spans="1:8">
      <c r="A121" s="310">
        <f t="shared" si="10"/>
        <v>119</v>
      </c>
      <c r="B121" s="341" t="s">
        <v>247</v>
      </c>
      <c r="C121" s="341" t="s">
        <v>248</v>
      </c>
      <c r="D121" s="342">
        <v>28800</v>
      </c>
      <c r="E121" s="355">
        <v>9.31</v>
      </c>
      <c r="F121" s="86">
        <f t="shared" si="13"/>
        <v>268128</v>
      </c>
      <c r="G121" s="86" t="s">
        <v>10</v>
      </c>
      <c r="H121" s="86"/>
    </row>
    <row r="122" s="61" customFormat="1" ht="14" customHeight="1" spans="1:8">
      <c r="A122" s="310">
        <f t="shared" si="10"/>
        <v>120</v>
      </c>
      <c r="B122" s="341" t="s">
        <v>249</v>
      </c>
      <c r="C122" s="341" t="s">
        <v>250</v>
      </c>
      <c r="D122" s="342">
        <v>11058.5</v>
      </c>
      <c r="E122" s="355">
        <v>9.31</v>
      </c>
      <c r="F122" s="86">
        <f t="shared" si="13"/>
        <v>102954.635</v>
      </c>
      <c r="G122" s="86" t="s">
        <v>10</v>
      </c>
      <c r="H122" s="86"/>
    </row>
    <row r="123" s="61" customFormat="1" ht="14" customHeight="1" spans="1:8">
      <c r="A123" s="310">
        <f t="shared" si="10"/>
        <v>121</v>
      </c>
      <c r="B123" s="344" t="s">
        <v>251</v>
      </c>
      <c r="C123" s="345" t="s">
        <v>252</v>
      </c>
      <c r="D123" s="342">
        <v>25279</v>
      </c>
      <c r="E123" s="355">
        <v>9.31</v>
      </c>
      <c r="F123" s="86">
        <f t="shared" si="13"/>
        <v>235347.49</v>
      </c>
      <c r="G123" s="86" t="s">
        <v>10</v>
      </c>
      <c r="H123" s="86"/>
    </row>
    <row r="124" s="61" customFormat="1" ht="14" customHeight="1" spans="1:8">
      <c r="A124" s="310">
        <f t="shared" si="10"/>
        <v>122</v>
      </c>
      <c r="B124" s="344" t="s">
        <v>253</v>
      </c>
      <c r="C124" s="345" t="s">
        <v>252</v>
      </c>
      <c r="D124" s="342">
        <v>30959</v>
      </c>
      <c r="E124" s="355">
        <v>9.31</v>
      </c>
      <c r="F124" s="86">
        <f t="shared" si="13"/>
        <v>288228.29</v>
      </c>
      <c r="G124" s="86" t="s">
        <v>10</v>
      </c>
      <c r="H124" s="86"/>
    </row>
    <row r="125" s="61" customFormat="1" ht="14" customHeight="1" spans="1:8">
      <c r="A125" s="310">
        <f t="shared" si="10"/>
        <v>123</v>
      </c>
      <c r="B125" s="344" t="s">
        <v>254</v>
      </c>
      <c r="C125" s="345" t="s">
        <v>252</v>
      </c>
      <c r="D125" s="342">
        <v>28091</v>
      </c>
      <c r="E125" s="355">
        <v>9.31</v>
      </c>
      <c r="F125" s="86">
        <f t="shared" si="13"/>
        <v>261527.21</v>
      </c>
      <c r="G125" s="86" t="s">
        <v>10</v>
      </c>
      <c r="H125" s="86"/>
    </row>
    <row r="126" s="61" customFormat="1" ht="14" customHeight="1" spans="1:8">
      <c r="A126" s="310">
        <f t="shared" si="10"/>
        <v>124</v>
      </c>
      <c r="B126" s="344" t="s">
        <v>255</v>
      </c>
      <c r="C126" s="345" t="s">
        <v>256</v>
      </c>
      <c r="D126" s="342">
        <v>42831</v>
      </c>
      <c r="E126" s="355">
        <v>9.31</v>
      </c>
      <c r="F126" s="86">
        <f t="shared" si="13"/>
        <v>398756.61</v>
      </c>
      <c r="G126" s="86" t="s">
        <v>10</v>
      </c>
      <c r="H126" s="86"/>
    </row>
    <row r="127" s="61" customFormat="1" ht="14" customHeight="1" spans="1:8">
      <c r="A127" s="310">
        <f t="shared" si="10"/>
        <v>125</v>
      </c>
      <c r="B127" s="344" t="s">
        <v>257</v>
      </c>
      <c r="C127" s="345" t="s">
        <v>256</v>
      </c>
      <c r="D127" s="342">
        <v>30941</v>
      </c>
      <c r="E127" s="355">
        <v>9.31</v>
      </c>
      <c r="F127" s="86">
        <f t="shared" ref="F127:F137" si="14">D127*E127</f>
        <v>288060.71</v>
      </c>
      <c r="G127" s="86" t="s">
        <v>10</v>
      </c>
      <c r="H127" s="86"/>
    </row>
    <row r="128" s="61" customFormat="1" ht="14" customHeight="1" spans="1:8">
      <c r="A128" s="310">
        <f t="shared" si="10"/>
        <v>126</v>
      </c>
      <c r="B128" s="311" t="s">
        <v>258</v>
      </c>
      <c r="C128" s="311" t="s">
        <v>259</v>
      </c>
      <c r="D128" s="342">
        <v>40898</v>
      </c>
      <c r="E128" s="355">
        <v>9.31</v>
      </c>
      <c r="F128" s="86">
        <f t="shared" si="14"/>
        <v>380760.38</v>
      </c>
      <c r="G128" s="86" t="s">
        <v>10</v>
      </c>
      <c r="H128" s="86"/>
    </row>
    <row r="129" s="61" customFormat="1" ht="14" customHeight="1" spans="1:8">
      <c r="A129" s="310">
        <f t="shared" si="10"/>
        <v>127</v>
      </c>
      <c r="B129" s="344" t="s">
        <v>260</v>
      </c>
      <c r="C129" s="345" t="s">
        <v>214</v>
      </c>
      <c r="D129" s="342">
        <v>70585</v>
      </c>
      <c r="E129" s="355">
        <v>9.31</v>
      </c>
      <c r="F129" s="86">
        <f t="shared" si="14"/>
        <v>657146.35</v>
      </c>
      <c r="G129" s="86" t="s">
        <v>10</v>
      </c>
      <c r="H129" s="86"/>
    </row>
    <row r="130" s="61" customFormat="1" ht="14" customHeight="1" spans="1:8">
      <c r="A130" s="310">
        <f t="shared" si="10"/>
        <v>128</v>
      </c>
      <c r="B130" s="311" t="s">
        <v>261</v>
      </c>
      <c r="C130" s="311"/>
      <c r="D130" s="316">
        <v>7700</v>
      </c>
      <c r="E130" s="355">
        <v>9.31</v>
      </c>
      <c r="F130" s="86">
        <f t="shared" si="14"/>
        <v>71687</v>
      </c>
      <c r="G130" s="86" t="s">
        <v>10</v>
      </c>
      <c r="H130" s="86"/>
    </row>
    <row r="131" s="61" customFormat="1" ht="14" customHeight="1" spans="1:8">
      <c r="A131" s="310">
        <f t="shared" si="10"/>
        <v>129</v>
      </c>
      <c r="B131" s="315" t="s">
        <v>262</v>
      </c>
      <c r="C131" s="311" t="s">
        <v>181</v>
      </c>
      <c r="D131" s="316">
        <v>14490</v>
      </c>
      <c r="E131" s="355">
        <v>9.31</v>
      </c>
      <c r="F131" s="86">
        <f t="shared" si="14"/>
        <v>134901.9</v>
      </c>
      <c r="G131" s="86" t="s">
        <v>10</v>
      </c>
      <c r="H131" s="86"/>
    </row>
    <row r="132" s="61" customFormat="1" ht="14" customHeight="1" spans="1:8">
      <c r="A132" s="310">
        <f t="shared" si="10"/>
        <v>130</v>
      </c>
      <c r="B132" s="315" t="s">
        <v>263</v>
      </c>
      <c r="C132" s="311" t="s">
        <v>264</v>
      </c>
      <c r="D132" s="316">
        <v>12666</v>
      </c>
      <c r="E132" s="355">
        <v>9.31</v>
      </c>
      <c r="F132" s="86">
        <f t="shared" si="14"/>
        <v>117920.46</v>
      </c>
      <c r="G132" s="86" t="s">
        <v>10</v>
      </c>
      <c r="H132" s="86"/>
    </row>
    <row r="133" s="61" customFormat="1" ht="14" customHeight="1" spans="1:8">
      <c r="A133" s="310">
        <f t="shared" si="10"/>
        <v>131</v>
      </c>
      <c r="B133" s="311" t="s">
        <v>191</v>
      </c>
      <c r="C133" s="311" t="s">
        <v>265</v>
      </c>
      <c r="D133" s="316">
        <v>11248</v>
      </c>
      <c r="E133" s="355">
        <v>9.31</v>
      </c>
      <c r="F133" s="86">
        <f t="shared" si="14"/>
        <v>104718.88</v>
      </c>
      <c r="G133" s="86" t="s">
        <v>10</v>
      </c>
      <c r="H133" s="86"/>
    </row>
    <row r="134" s="61" customFormat="1" ht="14" customHeight="1" spans="1:8">
      <c r="A134" s="310">
        <f t="shared" ref="A134:A159" si="15">ROW()-2</f>
        <v>132</v>
      </c>
      <c r="B134" s="311" t="s">
        <v>192</v>
      </c>
      <c r="C134" s="311" t="s">
        <v>266</v>
      </c>
      <c r="D134" s="316">
        <v>6400</v>
      </c>
      <c r="E134" s="355">
        <v>9.31</v>
      </c>
      <c r="F134" s="86">
        <f t="shared" si="14"/>
        <v>59584</v>
      </c>
      <c r="G134" s="86" t="s">
        <v>10</v>
      </c>
      <c r="H134" s="86"/>
    </row>
    <row r="135" s="61" customFormat="1" ht="14" customHeight="1" spans="1:8">
      <c r="A135" s="310">
        <f t="shared" si="15"/>
        <v>133</v>
      </c>
      <c r="B135" s="311" t="s">
        <v>267</v>
      </c>
      <c r="C135" s="311" t="s">
        <v>268</v>
      </c>
      <c r="D135" s="316">
        <v>6318</v>
      </c>
      <c r="E135" s="355">
        <v>9.31</v>
      </c>
      <c r="F135" s="86">
        <f t="shared" si="14"/>
        <v>58820.58</v>
      </c>
      <c r="G135" s="86" t="s">
        <v>10</v>
      </c>
      <c r="H135" s="86"/>
    </row>
    <row r="136" s="61" customFormat="1" ht="14" customHeight="1" spans="1:8">
      <c r="A136" s="310">
        <f t="shared" si="15"/>
        <v>134</v>
      </c>
      <c r="B136" s="311" t="s">
        <v>193</v>
      </c>
      <c r="C136" s="311" t="s">
        <v>269</v>
      </c>
      <c r="D136" s="316">
        <v>21700</v>
      </c>
      <c r="E136" s="355">
        <v>9.31</v>
      </c>
      <c r="F136" s="86">
        <f t="shared" si="14"/>
        <v>202027</v>
      </c>
      <c r="G136" s="86" t="s">
        <v>10</v>
      </c>
      <c r="H136" s="86"/>
    </row>
    <row r="137" s="61" customFormat="1" ht="14" customHeight="1" spans="1:8">
      <c r="A137" s="310">
        <f t="shared" si="15"/>
        <v>135</v>
      </c>
      <c r="B137" s="311" t="s">
        <v>270</v>
      </c>
      <c r="C137" s="311" t="s">
        <v>271</v>
      </c>
      <c r="D137" s="316">
        <v>71055</v>
      </c>
      <c r="E137" s="355">
        <v>9.31</v>
      </c>
      <c r="F137" s="86">
        <f t="shared" si="14"/>
        <v>661522.05</v>
      </c>
      <c r="G137" s="86" t="s">
        <v>10</v>
      </c>
      <c r="H137" s="86"/>
    </row>
    <row r="138" s="61" customFormat="1" ht="14" customHeight="1" spans="1:8">
      <c r="A138" s="310">
        <f t="shared" si="15"/>
        <v>136</v>
      </c>
      <c r="B138" s="311" t="s">
        <v>194</v>
      </c>
      <c r="C138" s="311" t="s">
        <v>221</v>
      </c>
      <c r="D138" s="312">
        <v>30050</v>
      </c>
      <c r="E138" s="355">
        <v>9.31</v>
      </c>
      <c r="F138" s="86">
        <f t="shared" ref="F138:F146" si="16">D138*E138</f>
        <v>279765.5</v>
      </c>
      <c r="G138" s="86" t="s">
        <v>10</v>
      </c>
      <c r="H138" s="89"/>
    </row>
    <row r="139" s="61" customFormat="1" ht="14" customHeight="1" spans="1:8">
      <c r="A139" s="310">
        <f t="shared" si="15"/>
        <v>137</v>
      </c>
      <c r="B139" s="311" t="s">
        <v>194</v>
      </c>
      <c r="C139" s="311" t="s">
        <v>272</v>
      </c>
      <c r="D139" s="312">
        <v>15892</v>
      </c>
      <c r="E139" s="355">
        <v>9.31</v>
      </c>
      <c r="F139" s="86">
        <f t="shared" si="16"/>
        <v>147954.52</v>
      </c>
      <c r="G139" s="86" t="s">
        <v>10</v>
      </c>
      <c r="H139" s="89"/>
    </row>
    <row r="140" s="61" customFormat="1" ht="14" customHeight="1" spans="1:8">
      <c r="A140" s="310">
        <f t="shared" si="15"/>
        <v>138</v>
      </c>
      <c r="B140" s="311" t="s">
        <v>273</v>
      </c>
      <c r="C140" s="311" t="s">
        <v>274</v>
      </c>
      <c r="D140" s="312">
        <v>8000</v>
      </c>
      <c r="E140" s="355">
        <v>9.31</v>
      </c>
      <c r="F140" s="86">
        <f t="shared" si="16"/>
        <v>74480</v>
      </c>
      <c r="G140" s="86" t="s">
        <v>10</v>
      </c>
      <c r="H140" s="89"/>
    </row>
    <row r="141" s="61" customFormat="1" ht="14" customHeight="1" spans="1:8">
      <c r="A141" s="310">
        <f t="shared" si="15"/>
        <v>139</v>
      </c>
      <c r="B141" s="311" t="s">
        <v>275</v>
      </c>
      <c r="C141" s="311" t="s">
        <v>276</v>
      </c>
      <c r="D141" s="312">
        <v>24389.42</v>
      </c>
      <c r="E141" s="355">
        <v>9.31</v>
      </c>
      <c r="F141" s="86">
        <f t="shared" si="16"/>
        <v>227065.5002</v>
      </c>
      <c r="G141" s="86" t="s">
        <v>10</v>
      </c>
      <c r="H141" s="89"/>
    </row>
    <row r="142" s="61" customFormat="1" ht="14" customHeight="1" spans="1:8">
      <c r="A142" s="310">
        <f t="shared" si="15"/>
        <v>140</v>
      </c>
      <c r="B142" s="311" t="s">
        <v>194</v>
      </c>
      <c r="C142" s="417" t="s">
        <v>277</v>
      </c>
      <c r="D142" s="312">
        <v>130299</v>
      </c>
      <c r="E142" s="355">
        <v>9.31</v>
      </c>
      <c r="F142" s="86">
        <f t="shared" si="16"/>
        <v>1213083.69</v>
      </c>
      <c r="G142" s="86" t="s">
        <v>10</v>
      </c>
      <c r="H142" s="89"/>
    </row>
    <row r="143" s="61" customFormat="1" ht="14" customHeight="1" spans="1:8">
      <c r="A143" s="310">
        <f t="shared" si="15"/>
        <v>141</v>
      </c>
      <c r="B143" s="311" t="s">
        <v>278</v>
      </c>
      <c r="C143" s="311" t="s">
        <v>278</v>
      </c>
      <c r="D143" s="312">
        <v>610</v>
      </c>
      <c r="E143" s="355">
        <v>9.31</v>
      </c>
      <c r="F143" s="86">
        <f t="shared" si="16"/>
        <v>5679.1</v>
      </c>
      <c r="G143" s="86" t="s">
        <v>10</v>
      </c>
      <c r="H143" s="89"/>
    </row>
    <row r="144" s="61" customFormat="1" ht="14" customHeight="1" spans="1:8">
      <c r="A144" s="310">
        <f t="shared" si="15"/>
        <v>142</v>
      </c>
      <c r="B144" s="319" t="s">
        <v>279</v>
      </c>
      <c r="C144" s="319"/>
      <c r="D144" s="312">
        <v>2494.15</v>
      </c>
      <c r="E144" s="355">
        <v>9.31</v>
      </c>
      <c r="F144" s="86">
        <f t="shared" si="16"/>
        <v>23220.5365</v>
      </c>
      <c r="G144" s="86" t="s">
        <v>10</v>
      </c>
      <c r="H144" s="365" t="s">
        <v>280</v>
      </c>
    </row>
    <row r="145" s="61" customFormat="1" ht="14" customHeight="1" spans="1:8">
      <c r="A145" s="310">
        <f t="shared" si="15"/>
        <v>143</v>
      </c>
      <c r="B145" s="311" t="s">
        <v>281</v>
      </c>
      <c r="C145" s="311" t="s">
        <v>282</v>
      </c>
      <c r="D145" s="312">
        <v>9242</v>
      </c>
      <c r="E145" s="355">
        <v>9.31</v>
      </c>
      <c r="F145" s="86">
        <f t="shared" si="16"/>
        <v>86043.02</v>
      </c>
      <c r="G145" s="86" t="s">
        <v>10</v>
      </c>
      <c r="H145" s="89"/>
    </row>
    <row r="146" s="61" customFormat="1" ht="14" customHeight="1" spans="1:8">
      <c r="A146" s="310">
        <f t="shared" si="15"/>
        <v>144</v>
      </c>
      <c r="B146" s="115" t="s">
        <v>234</v>
      </c>
      <c r="C146" s="117" t="s">
        <v>283</v>
      </c>
      <c r="D146" s="115">
        <v>33881</v>
      </c>
      <c r="E146" s="366">
        <v>9.31</v>
      </c>
      <c r="F146" s="354">
        <f t="shared" si="16"/>
        <v>315432.11</v>
      </c>
      <c r="G146" s="354" t="s">
        <v>10</v>
      </c>
      <c r="H146" s="117" t="s">
        <v>284</v>
      </c>
    </row>
    <row r="147" s="61" customFormat="1" ht="14" customHeight="1" spans="1:8">
      <c r="A147" s="310">
        <f t="shared" si="15"/>
        <v>145</v>
      </c>
      <c r="B147" s="115" t="s">
        <v>247</v>
      </c>
      <c r="C147" s="117" t="s">
        <v>285</v>
      </c>
      <c r="D147" s="115">
        <v>24122</v>
      </c>
      <c r="E147" s="366">
        <v>9.31</v>
      </c>
      <c r="F147" s="354">
        <f t="shared" ref="F147:F159" si="17">D147*E147</f>
        <v>224575.82</v>
      </c>
      <c r="G147" s="354" t="s">
        <v>10</v>
      </c>
      <c r="H147" s="117" t="s">
        <v>284</v>
      </c>
    </row>
    <row r="148" s="61" customFormat="1" ht="14" customHeight="1" spans="1:8">
      <c r="A148" s="310">
        <f t="shared" si="15"/>
        <v>146</v>
      </c>
      <c r="B148" s="115" t="s">
        <v>286</v>
      </c>
      <c r="C148" s="117" t="s">
        <v>183</v>
      </c>
      <c r="D148" s="115">
        <v>21255</v>
      </c>
      <c r="E148" s="366">
        <v>9.31</v>
      </c>
      <c r="F148" s="354">
        <f t="shared" si="17"/>
        <v>197884.05</v>
      </c>
      <c r="G148" s="354" t="s">
        <v>10</v>
      </c>
      <c r="H148" s="117" t="s">
        <v>284</v>
      </c>
    </row>
    <row r="149" s="61" customFormat="1" ht="14" customHeight="1" spans="1:8">
      <c r="A149" s="310">
        <f t="shared" si="15"/>
        <v>147</v>
      </c>
      <c r="B149" s="115" t="s">
        <v>287</v>
      </c>
      <c r="C149" s="117" t="s">
        <v>288</v>
      </c>
      <c r="D149" s="115">
        <v>23482</v>
      </c>
      <c r="E149" s="366">
        <v>9.31</v>
      </c>
      <c r="F149" s="354">
        <f t="shared" si="17"/>
        <v>218617.42</v>
      </c>
      <c r="G149" s="354" t="s">
        <v>10</v>
      </c>
      <c r="H149" s="117" t="s">
        <v>284</v>
      </c>
    </row>
    <row r="150" s="61" customFormat="1" ht="14" customHeight="1" spans="1:8">
      <c r="A150" s="310">
        <f t="shared" si="15"/>
        <v>148</v>
      </c>
      <c r="B150" s="115" t="s">
        <v>289</v>
      </c>
      <c r="C150" s="117" t="s">
        <v>290</v>
      </c>
      <c r="D150" s="115">
        <v>15732</v>
      </c>
      <c r="E150" s="366">
        <v>9.31</v>
      </c>
      <c r="F150" s="354">
        <f t="shared" si="17"/>
        <v>146464.92</v>
      </c>
      <c r="G150" s="354" t="s">
        <v>10</v>
      </c>
      <c r="H150" s="117" t="s">
        <v>284</v>
      </c>
    </row>
    <row r="151" s="61" customFormat="1" ht="14" customHeight="1" spans="1:8">
      <c r="A151" s="310">
        <f t="shared" si="15"/>
        <v>149</v>
      </c>
      <c r="B151" s="115" t="s">
        <v>291</v>
      </c>
      <c r="C151" s="117" t="s">
        <v>292</v>
      </c>
      <c r="D151" s="115">
        <v>6911</v>
      </c>
      <c r="E151" s="366">
        <v>9.31</v>
      </c>
      <c r="F151" s="354">
        <f t="shared" si="17"/>
        <v>64341.41</v>
      </c>
      <c r="G151" s="354" t="s">
        <v>10</v>
      </c>
      <c r="H151" s="117" t="s">
        <v>284</v>
      </c>
    </row>
    <row r="152" s="61" customFormat="1" ht="14" customHeight="1" spans="1:8">
      <c r="A152" s="310">
        <f t="shared" si="15"/>
        <v>150</v>
      </c>
      <c r="B152" s="115" t="s">
        <v>293</v>
      </c>
      <c r="C152" s="117" t="s">
        <v>294</v>
      </c>
      <c r="D152" s="115">
        <v>9394</v>
      </c>
      <c r="E152" s="366">
        <v>9.31</v>
      </c>
      <c r="F152" s="354">
        <f t="shared" si="17"/>
        <v>87458.14</v>
      </c>
      <c r="G152" s="354" t="s">
        <v>10</v>
      </c>
      <c r="H152" s="117" t="s">
        <v>284</v>
      </c>
    </row>
    <row r="153" s="61" customFormat="1" ht="14" customHeight="1" spans="1:8">
      <c r="A153" s="310">
        <f t="shared" si="15"/>
        <v>151</v>
      </c>
      <c r="B153" s="115" t="s">
        <v>295</v>
      </c>
      <c r="C153" s="117" t="s">
        <v>296</v>
      </c>
      <c r="D153" s="115">
        <v>5440</v>
      </c>
      <c r="E153" s="366">
        <v>9.31</v>
      </c>
      <c r="F153" s="354">
        <f t="shared" si="17"/>
        <v>50646.4</v>
      </c>
      <c r="G153" s="354" t="s">
        <v>10</v>
      </c>
      <c r="H153" s="117" t="s">
        <v>284</v>
      </c>
    </row>
    <row r="154" s="61" customFormat="1" ht="14" customHeight="1" spans="1:8">
      <c r="A154" s="310">
        <f t="shared" si="15"/>
        <v>152</v>
      </c>
      <c r="B154" s="354" t="s">
        <v>297</v>
      </c>
      <c r="C154" s="358" t="s">
        <v>298</v>
      </c>
      <c r="D154" s="354">
        <v>9282</v>
      </c>
      <c r="E154" s="366">
        <v>9.31</v>
      </c>
      <c r="F154" s="354">
        <f t="shared" si="17"/>
        <v>86415.42</v>
      </c>
      <c r="G154" s="354" t="s">
        <v>10</v>
      </c>
      <c r="H154" s="117" t="s">
        <v>284</v>
      </c>
    </row>
    <row r="155" s="61" customFormat="1" ht="14" customHeight="1" spans="1:8">
      <c r="A155" s="310">
        <f t="shared" si="15"/>
        <v>153</v>
      </c>
      <c r="B155" s="354" t="s">
        <v>299</v>
      </c>
      <c r="C155" s="358" t="s">
        <v>294</v>
      </c>
      <c r="D155" s="354">
        <v>12866</v>
      </c>
      <c r="E155" s="366">
        <v>9.31</v>
      </c>
      <c r="F155" s="354">
        <f t="shared" si="17"/>
        <v>119782.46</v>
      </c>
      <c r="G155" s="354" t="s">
        <v>10</v>
      </c>
      <c r="H155" s="117" t="s">
        <v>284</v>
      </c>
    </row>
    <row r="156" s="61" customFormat="1" ht="14" customHeight="1" spans="1:8">
      <c r="A156" s="310">
        <f t="shared" si="15"/>
        <v>154</v>
      </c>
      <c r="B156" s="117" t="s">
        <v>300</v>
      </c>
      <c r="C156" s="117" t="s">
        <v>283</v>
      </c>
      <c r="D156" s="117">
        <v>50771.54</v>
      </c>
      <c r="E156" s="366">
        <v>9.31</v>
      </c>
      <c r="F156" s="354">
        <f t="shared" si="17"/>
        <v>472683.0374</v>
      </c>
      <c r="G156" s="354" t="s">
        <v>10</v>
      </c>
      <c r="H156" s="117" t="s">
        <v>301</v>
      </c>
    </row>
    <row r="157" s="61" customFormat="1" ht="14" customHeight="1" spans="1:8">
      <c r="A157" s="310">
        <f t="shared" si="15"/>
        <v>155</v>
      </c>
      <c r="B157" s="117" t="s">
        <v>247</v>
      </c>
      <c r="C157" s="117" t="s">
        <v>302</v>
      </c>
      <c r="D157" s="117">
        <v>15262</v>
      </c>
      <c r="E157" s="366">
        <v>9.31</v>
      </c>
      <c r="F157" s="354">
        <f t="shared" si="17"/>
        <v>142089.22</v>
      </c>
      <c r="G157" s="354" t="s">
        <v>10</v>
      </c>
      <c r="H157" s="117" t="s">
        <v>301</v>
      </c>
    </row>
    <row r="158" s="61" customFormat="1" ht="14" customHeight="1" spans="1:8">
      <c r="A158" s="310">
        <f t="shared" si="15"/>
        <v>156</v>
      </c>
      <c r="B158" s="122" t="s">
        <v>303</v>
      </c>
      <c r="C158" s="150" t="s">
        <v>304</v>
      </c>
      <c r="D158" s="359">
        <v>1040</v>
      </c>
      <c r="E158" s="366">
        <v>9.31</v>
      </c>
      <c r="F158" s="354">
        <f t="shared" si="17"/>
        <v>9682.4</v>
      </c>
      <c r="G158" s="354" t="s">
        <v>10</v>
      </c>
      <c r="H158" s="122" t="s">
        <v>305</v>
      </c>
    </row>
    <row r="159" s="62" customFormat="1" ht="15" customHeight="1" spans="1:8">
      <c r="A159" s="310">
        <f t="shared" si="15"/>
        <v>157</v>
      </c>
      <c r="B159" s="360" t="s">
        <v>306</v>
      </c>
      <c r="C159" s="361"/>
      <c r="D159" s="89">
        <f>[1]第一片组!D47+[1]第二片组!D30+[1]第三片组!D27+[1]第四片组!D66</f>
        <v>216823</v>
      </c>
      <c r="E159" s="329" t="s">
        <v>147</v>
      </c>
      <c r="F159" s="89">
        <f t="shared" si="17"/>
        <v>2018622.13</v>
      </c>
      <c r="G159" s="89" t="s">
        <v>10</v>
      </c>
      <c r="H159" s="89"/>
    </row>
    <row r="160" s="61" customFormat="1" ht="15" customHeight="1" spans="1:8">
      <c r="A160" s="86" t="s">
        <v>307</v>
      </c>
      <c r="B160" s="86"/>
      <c r="C160" s="86"/>
      <c r="D160" s="86" t="s">
        <v>308</v>
      </c>
      <c r="E160" s="86"/>
      <c r="F160" s="86"/>
      <c r="G160" s="86"/>
      <c r="H160" s="86"/>
    </row>
    <row r="161" s="61" customFormat="1" ht="15" customHeight="1" spans="1:8">
      <c r="A161" s="86" t="s">
        <v>309</v>
      </c>
      <c r="B161" s="86"/>
      <c r="C161" s="86"/>
      <c r="D161" s="86" t="s">
        <v>310</v>
      </c>
      <c r="E161" s="86"/>
      <c r="F161" s="86"/>
      <c r="G161" s="86"/>
      <c r="H161" s="86"/>
    </row>
    <row r="162" s="61" customFormat="1" ht="15" customHeight="1" spans="1:8">
      <c r="A162" s="362" t="s">
        <v>311</v>
      </c>
      <c r="B162" s="363"/>
      <c r="C162" s="363"/>
      <c r="D162" s="363"/>
      <c r="E162" s="363"/>
      <c r="F162" s="363"/>
      <c r="G162" s="363"/>
      <c r="H162" s="331"/>
    </row>
    <row r="163" ht="14" customHeight="1"/>
    <row r="164" ht="14" customHeight="1"/>
    <row r="165" ht="14" customHeight="1"/>
    <row r="166" ht="14" customHeight="1" spans="2:2">
      <c r="B166" s="364"/>
    </row>
    <row r="167" ht="14" customHeight="1"/>
    <row r="168" ht="14" customHeight="1"/>
  </sheetData>
  <sheetProtection formatCells="0" insertHyperlinks="0" autoFilter="0"/>
  <mergeCells count="8">
    <mergeCell ref="A1:H1"/>
    <mergeCell ref="B144:C144"/>
    <mergeCell ref="B159:C159"/>
    <mergeCell ref="A160:C160"/>
    <mergeCell ref="D160:H160"/>
    <mergeCell ref="A161:C161"/>
    <mergeCell ref="D161:H161"/>
    <mergeCell ref="A162:H162"/>
  </mergeCells>
  <printOptions horizontalCentered="1"/>
  <pageMargins left="0" right="0" top="0.393055555555556" bottom="0.393055555555556" header="0.298611111111111" footer="0.298611111111111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4"/>
  <sheetViews>
    <sheetView zoomScale="80" zoomScaleNormal="80" topLeftCell="E1" workbookViewId="0">
      <pane ySplit="3" topLeftCell="A259" activePane="bottomLeft" state="frozen"/>
      <selection/>
      <selection pane="bottomLeft" activeCell="E4" sqref="E4:E274"/>
    </sheetView>
  </sheetViews>
  <sheetFormatPr defaultColWidth="9.81666666666667" defaultRowHeight="15.75"/>
  <cols>
    <col min="1" max="1" width="6.54166666666667" style="199" customWidth="1"/>
    <col min="2" max="2" width="18.975" style="199" customWidth="1"/>
    <col min="3" max="3" width="24.0916666666667" style="199" customWidth="1"/>
    <col min="4" max="4" width="10.1083333333333" style="199" customWidth="1"/>
    <col min="5" max="5" width="14" style="200" customWidth="1"/>
    <col min="6" max="6" width="7.16666666666667" style="200" customWidth="1"/>
    <col min="7" max="8" width="10.275" style="200" customWidth="1"/>
    <col min="9" max="9" width="12.275" style="200" customWidth="1"/>
    <col min="10" max="11" width="7.16666666666667" style="201" customWidth="1"/>
    <col min="12" max="15" width="9.81666666666667" style="200"/>
    <col min="16" max="16" width="10.9" style="200" customWidth="1"/>
    <col min="17" max="17" width="9.81666666666667" style="200"/>
    <col min="18" max="18" width="16.175" style="200" customWidth="1"/>
    <col min="19" max="19" width="11.5916666666667" style="199" customWidth="1"/>
    <col min="20" max="16384" width="9.81666666666667" style="199"/>
  </cols>
  <sheetData>
    <row r="1" s="195" customFormat="1" ht="23.25" spans="1:19">
      <c r="A1" s="202" t="s">
        <v>312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34"/>
    </row>
    <row r="2" s="196" customFormat="1" ht="14.25" spans="1:19">
      <c r="A2" s="204" t="s">
        <v>1</v>
      </c>
      <c r="B2" s="205" t="s">
        <v>313</v>
      </c>
      <c r="C2" s="204" t="s">
        <v>314</v>
      </c>
      <c r="D2" s="204" t="s">
        <v>315</v>
      </c>
      <c r="E2" s="212" t="s">
        <v>316</v>
      </c>
      <c r="F2" s="212" t="s">
        <v>317</v>
      </c>
      <c r="G2" s="212" t="s">
        <v>318</v>
      </c>
      <c r="H2" s="212" t="s">
        <v>319</v>
      </c>
      <c r="I2" s="220" t="s">
        <v>320</v>
      </c>
      <c r="J2" s="221" t="s">
        <v>321</v>
      </c>
      <c r="K2" s="221" t="s">
        <v>322</v>
      </c>
      <c r="L2" s="220" t="s">
        <v>323</v>
      </c>
      <c r="M2" s="220" t="s">
        <v>324</v>
      </c>
      <c r="N2" s="220" t="s">
        <v>325</v>
      </c>
      <c r="O2" s="220" t="s">
        <v>326</v>
      </c>
      <c r="P2" s="220" t="s">
        <v>327</v>
      </c>
      <c r="Q2" s="220" t="s">
        <v>328</v>
      </c>
      <c r="R2" s="212" t="s">
        <v>329</v>
      </c>
      <c r="S2" s="235" t="s">
        <v>4</v>
      </c>
    </row>
    <row r="3" s="196" customFormat="1" ht="15" spans="1:19">
      <c r="A3" s="206"/>
      <c r="B3" s="207"/>
      <c r="C3" s="206"/>
      <c r="D3" s="206"/>
      <c r="E3" s="213"/>
      <c r="F3" s="213"/>
      <c r="G3" s="213"/>
      <c r="H3" s="213"/>
      <c r="I3" s="222"/>
      <c r="J3" s="223"/>
      <c r="K3" s="223"/>
      <c r="L3" s="222"/>
      <c r="M3" s="222"/>
      <c r="N3" s="222"/>
      <c r="O3" s="213"/>
      <c r="P3" s="222"/>
      <c r="Q3" s="222"/>
      <c r="R3" s="213"/>
      <c r="S3" s="236"/>
    </row>
    <row r="4" s="196" customFormat="1" spans="1:19">
      <c r="A4" s="208">
        <f t="shared" ref="A4:A67" si="0">ROW()-3</f>
        <v>1</v>
      </c>
      <c r="B4" s="208" t="s">
        <v>81</v>
      </c>
      <c r="C4" s="208" t="s">
        <v>82</v>
      </c>
      <c r="D4" s="208" t="s">
        <v>330</v>
      </c>
      <c r="E4" s="214">
        <v>268</v>
      </c>
      <c r="F4" s="214"/>
      <c r="G4" s="214"/>
      <c r="H4" s="214"/>
      <c r="I4" s="214"/>
      <c r="J4" s="224">
        <v>106</v>
      </c>
      <c r="K4" s="224"/>
      <c r="L4" s="214">
        <v>10</v>
      </c>
      <c r="M4" s="233">
        <v>100</v>
      </c>
      <c r="N4" s="233">
        <v>200</v>
      </c>
      <c r="O4" s="214">
        <v>10</v>
      </c>
      <c r="P4" s="214">
        <v>46.02</v>
      </c>
      <c r="Q4" s="214">
        <v>137.65</v>
      </c>
      <c r="R4" s="233">
        <f t="shared" ref="R4:R44" si="1">(E4+F4)*L4+G4*M4+H4*N4+I4*O4+J4*P4+K4*Q4</f>
        <v>7558.12</v>
      </c>
      <c r="S4" s="208"/>
    </row>
    <row r="5" s="196" customFormat="1" spans="1:19">
      <c r="A5" s="208">
        <f t="shared" si="0"/>
        <v>2</v>
      </c>
      <c r="B5" s="209" t="s">
        <v>83</v>
      </c>
      <c r="C5" s="209" t="s">
        <v>331</v>
      </c>
      <c r="D5" s="209" t="s">
        <v>330</v>
      </c>
      <c r="E5" s="215">
        <v>13671</v>
      </c>
      <c r="F5" s="215"/>
      <c r="G5" s="215"/>
      <c r="H5" s="215"/>
      <c r="I5" s="215"/>
      <c r="J5" s="225">
        <v>84</v>
      </c>
      <c r="K5" s="225"/>
      <c r="L5" s="215">
        <v>10</v>
      </c>
      <c r="M5" s="217">
        <v>100</v>
      </c>
      <c r="N5" s="217">
        <v>200</v>
      </c>
      <c r="O5" s="215">
        <v>10</v>
      </c>
      <c r="P5" s="215">
        <v>46.02</v>
      </c>
      <c r="Q5" s="215">
        <v>137.65</v>
      </c>
      <c r="R5" s="217">
        <f t="shared" si="1"/>
        <v>140575.68</v>
      </c>
      <c r="S5" s="209"/>
    </row>
    <row r="6" s="196" customFormat="1" spans="1:19">
      <c r="A6" s="208">
        <f t="shared" si="0"/>
        <v>3</v>
      </c>
      <c r="B6" s="209" t="s">
        <v>332</v>
      </c>
      <c r="C6" s="209" t="s">
        <v>333</v>
      </c>
      <c r="D6" s="209" t="s">
        <v>330</v>
      </c>
      <c r="E6" s="215">
        <v>7073</v>
      </c>
      <c r="F6" s="215"/>
      <c r="G6" s="215"/>
      <c r="H6" s="215"/>
      <c r="I6" s="215"/>
      <c r="J6" s="225">
        <v>295</v>
      </c>
      <c r="K6" s="225"/>
      <c r="L6" s="215">
        <v>10</v>
      </c>
      <c r="M6" s="217">
        <v>100</v>
      </c>
      <c r="N6" s="217">
        <v>200</v>
      </c>
      <c r="O6" s="215">
        <v>10</v>
      </c>
      <c r="P6" s="215">
        <v>46.02</v>
      </c>
      <c r="Q6" s="215">
        <v>137.65</v>
      </c>
      <c r="R6" s="217">
        <f t="shared" si="1"/>
        <v>84305.9</v>
      </c>
      <c r="S6" s="209"/>
    </row>
    <row r="7" s="196" customFormat="1" spans="1:19">
      <c r="A7" s="208">
        <f t="shared" si="0"/>
        <v>4</v>
      </c>
      <c r="B7" s="209" t="s">
        <v>89</v>
      </c>
      <c r="C7" s="209" t="s">
        <v>90</v>
      </c>
      <c r="D7" s="209" t="s">
        <v>330</v>
      </c>
      <c r="E7" s="215">
        <v>1713</v>
      </c>
      <c r="F7" s="215"/>
      <c r="G7" s="215"/>
      <c r="H7" s="215"/>
      <c r="I7" s="215"/>
      <c r="J7" s="225">
        <v>256</v>
      </c>
      <c r="K7" s="225"/>
      <c r="L7" s="215">
        <v>10</v>
      </c>
      <c r="M7" s="217">
        <v>100</v>
      </c>
      <c r="N7" s="217">
        <v>200</v>
      </c>
      <c r="O7" s="215">
        <v>10</v>
      </c>
      <c r="P7" s="215">
        <v>46.02</v>
      </c>
      <c r="Q7" s="215">
        <v>137.65</v>
      </c>
      <c r="R7" s="217">
        <f t="shared" si="1"/>
        <v>28911.12</v>
      </c>
      <c r="S7" s="209"/>
    </row>
    <row r="8" s="196" customFormat="1" spans="1:19">
      <c r="A8" s="208">
        <f t="shared" si="0"/>
        <v>5</v>
      </c>
      <c r="B8" s="209" t="s">
        <v>334</v>
      </c>
      <c r="C8" s="209" t="s">
        <v>335</v>
      </c>
      <c r="D8" s="209" t="s">
        <v>330</v>
      </c>
      <c r="E8" s="215">
        <v>11628</v>
      </c>
      <c r="F8" s="215"/>
      <c r="G8" s="215"/>
      <c r="H8" s="215"/>
      <c r="I8" s="215"/>
      <c r="J8" s="225">
        <v>163</v>
      </c>
      <c r="K8" s="225"/>
      <c r="L8" s="215">
        <v>10</v>
      </c>
      <c r="M8" s="217">
        <v>100</v>
      </c>
      <c r="N8" s="217">
        <v>200</v>
      </c>
      <c r="O8" s="215">
        <v>10</v>
      </c>
      <c r="P8" s="215">
        <v>46.02</v>
      </c>
      <c r="Q8" s="215">
        <v>137.65</v>
      </c>
      <c r="R8" s="217">
        <f t="shared" si="1"/>
        <v>123781.26</v>
      </c>
      <c r="S8" s="209"/>
    </row>
    <row r="9" s="196" customFormat="1" spans="1:19">
      <c r="A9" s="208">
        <f t="shared" si="0"/>
        <v>6</v>
      </c>
      <c r="B9" s="209" t="s">
        <v>87</v>
      </c>
      <c r="C9" s="209" t="s">
        <v>336</v>
      </c>
      <c r="D9" s="209" t="s">
        <v>330</v>
      </c>
      <c r="E9" s="215">
        <v>1283</v>
      </c>
      <c r="F9" s="215"/>
      <c r="G9" s="215"/>
      <c r="H9" s="215"/>
      <c r="I9" s="215"/>
      <c r="J9" s="225">
        <v>252</v>
      </c>
      <c r="K9" s="225"/>
      <c r="L9" s="215">
        <v>10</v>
      </c>
      <c r="M9" s="217">
        <v>100</v>
      </c>
      <c r="N9" s="217">
        <v>200</v>
      </c>
      <c r="O9" s="215">
        <v>10</v>
      </c>
      <c r="P9" s="215">
        <v>46.02</v>
      </c>
      <c r="Q9" s="215">
        <v>137.65</v>
      </c>
      <c r="R9" s="217">
        <f t="shared" si="1"/>
        <v>24427.04</v>
      </c>
      <c r="S9" s="209"/>
    </row>
    <row r="10" s="196" customFormat="1" spans="1:19">
      <c r="A10" s="208">
        <f t="shared" si="0"/>
        <v>7</v>
      </c>
      <c r="B10" s="209" t="s">
        <v>92</v>
      </c>
      <c r="C10" s="209" t="s">
        <v>337</v>
      </c>
      <c r="D10" s="209" t="s">
        <v>330</v>
      </c>
      <c r="E10" s="215">
        <v>1363</v>
      </c>
      <c r="F10" s="215"/>
      <c r="G10" s="215"/>
      <c r="H10" s="215"/>
      <c r="I10" s="215"/>
      <c r="J10" s="225">
        <v>193</v>
      </c>
      <c r="K10" s="225"/>
      <c r="L10" s="215">
        <v>10</v>
      </c>
      <c r="M10" s="217">
        <v>100</v>
      </c>
      <c r="N10" s="217">
        <v>200</v>
      </c>
      <c r="O10" s="215">
        <v>10</v>
      </c>
      <c r="P10" s="215">
        <v>46.02</v>
      </c>
      <c r="Q10" s="215">
        <v>137.65</v>
      </c>
      <c r="R10" s="217">
        <f t="shared" si="1"/>
        <v>22511.86</v>
      </c>
      <c r="S10" s="209"/>
    </row>
    <row r="11" s="196" customFormat="1" spans="1:19">
      <c r="A11" s="208">
        <f t="shared" si="0"/>
        <v>8</v>
      </c>
      <c r="B11" s="209" t="s">
        <v>84</v>
      </c>
      <c r="C11" s="209" t="s">
        <v>338</v>
      </c>
      <c r="D11" s="209" t="s">
        <v>330</v>
      </c>
      <c r="E11" s="215">
        <v>20684</v>
      </c>
      <c r="F11" s="215"/>
      <c r="G11" s="215"/>
      <c r="H11" s="215"/>
      <c r="I11" s="215"/>
      <c r="J11" s="225"/>
      <c r="K11" s="225"/>
      <c r="L11" s="215">
        <v>10</v>
      </c>
      <c r="M11" s="217">
        <v>100</v>
      </c>
      <c r="N11" s="217">
        <v>200</v>
      </c>
      <c r="O11" s="215">
        <v>10</v>
      </c>
      <c r="P11" s="215">
        <v>46.02</v>
      </c>
      <c r="Q11" s="215">
        <v>137.65</v>
      </c>
      <c r="R11" s="217">
        <f t="shared" si="1"/>
        <v>206840</v>
      </c>
      <c r="S11" s="209"/>
    </row>
    <row r="12" s="196" customFormat="1" spans="1:19">
      <c r="A12" s="208">
        <f t="shared" si="0"/>
        <v>9</v>
      </c>
      <c r="B12" s="209" t="s">
        <v>79</v>
      </c>
      <c r="C12" s="209" t="s">
        <v>339</v>
      </c>
      <c r="D12" s="209" t="s">
        <v>330</v>
      </c>
      <c r="E12" s="215">
        <v>17333</v>
      </c>
      <c r="F12" s="215"/>
      <c r="G12" s="215"/>
      <c r="H12" s="215"/>
      <c r="I12" s="215"/>
      <c r="J12" s="225"/>
      <c r="K12" s="225"/>
      <c r="L12" s="215">
        <v>10</v>
      </c>
      <c r="M12" s="217">
        <v>100</v>
      </c>
      <c r="N12" s="217">
        <v>200</v>
      </c>
      <c r="O12" s="215">
        <v>10</v>
      </c>
      <c r="P12" s="215">
        <v>46.02</v>
      </c>
      <c r="Q12" s="215">
        <v>137.65</v>
      </c>
      <c r="R12" s="217">
        <f t="shared" si="1"/>
        <v>173330</v>
      </c>
      <c r="S12" s="209" t="s">
        <v>340</v>
      </c>
    </row>
    <row r="13" s="196" customFormat="1" spans="1:19">
      <c r="A13" s="208">
        <f t="shared" si="0"/>
        <v>10</v>
      </c>
      <c r="B13" s="209" t="s">
        <v>341</v>
      </c>
      <c r="C13" s="209" t="s">
        <v>342</v>
      </c>
      <c r="D13" s="209" t="s">
        <v>343</v>
      </c>
      <c r="E13" s="215">
        <v>368</v>
      </c>
      <c r="F13" s="215"/>
      <c r="G13" s="215"/>
      <c r="H13" s="215"/>
      <c r="I13" s="215"/>
      <c r="J13" s="225"/>
      <c r="K13" s="225"/>
      <c r="L13" s="215">
        <v>10</v>
      </c>
      <c r="M13" s="217">
        <v>100</v>
      </c>
      <c r="N13" s="217">
        <v>200</v>
      </c>
      <c r="O13" s="215">
        <v>10</v>
      </c>
      <c r="P13" s="215">
        <v>46.02</v>
      </c>
      <c r="Q13" s="215">
        <v>137.65</v>
      </c>
      <c r="R13" s="217">
        <f t="shared" si="1"/>
        <v>3680</v>
      </c>
      <c r="S13" s="209"/>
    </row>
    <row r="14" s="196" customFormat="1" spans="1:19">
      <c r="A14" s="208">
        <f t="shared" si="0"/>
        <v>11</v>
      </c>
      <c r="B14" s="209" t="s">
        <v>75</v>
      </c>
      <c r="C14" s="209" t="s">
        <v>344</v>
      </c>
      <c r="D14" s="209" t="s">
        <v>330</v>
      </c>
      <c r="E14" s="215">
        <v>19</v>
      </c>
      <c r="F14" s="215"/>
      <c r="G14" s="215"/>
      <c r="H14" s="215"/>
      <c r="I14" s="215"/>
      <c r="J14" s="225"/>
      <c r="K14" s="225"/>
      <c r="L14" s="215">
        <v>10</v>
      </c>
      <c r="M14" s="217">
        <v>100</v>
      </c>
      <c r="N14" s="217">
        <v>200</v>
      </c>
      <c r="O14" s="215">
        <v>10</v>
      </c>
      <c r="P14" s="215">
        <v>46.02</v>
      </c>
      <c r="Q14" s="215">
        <v>137.65</v>
      </c>
      <c r="R14" s="217">
        <f t="shared" si="1"/>
        <v>190</v>
      </c>
      <c r="S14" s="209"/>
    </row>
    <row r="15" s="196" customFormat="1" ht="31.5" spans="1:19">
      <c r="A15" s="208">
        <f t="shared" si="0"/>
        <v>12</v>
      </c>
      <c r="B15" s="209" t="s">
        <v>345</v>
      </c>
      <c r="C15" s="209"/>
      <c r="D15" s="209" t="s">
        <v>16</v>
      </c>
      <c r="E15" s="215">
        <v>263984</v>
      </c>
      <c r="F15" s="215"/>
      <c r="G15" s="215"/>
      <c r="H15" s="215"/>
      <c r="I15" s="215"/>
      <c r="J15" s="225"/>
      <c r="K15" s="225"/>
      <c r="L15" s="215">
        <v>5</v>
      </c>
      <c r="M15" s="217">
        <v>100</v>
      </c>
      <c r="N15" s="217">
        <v>200</v>
      </c>
      <c r="O15" s="215">
        <v>10</v>
      </c>
      <c r="P15" s="215">
        <v>46.02</v>
      </c>
      <c r="Q15" s="215">
        <v>137.65</v>
      </c>
      <c r="R15" s="217">
        <f t="shared" si="1"/>
        <v>1319920</v>
      </c>
      <c r="S15" s="209"/>
    </row>
    <row r="16" s="196" customFormat="1" ht="31.5" spans="1:19">
      <c r="A16" s="208">
        <f t="shared" si="0"/>
        <v>13</v>
      </c>
      <c r="B16" s="209" t="s">
        <v>119</v>
      </c>
      <c r="C16" s="209" t="s">
        <v>346</v>
      </c>
      <c r="D16" s="209" t="s">
        <v>330</v>
      </c>
      <c r="E16" s="215">
        <v>20857.1</v>
      </c>
      <c r="F16" s="215"/>
      <c r="G16" s="215"/>
      <c r="H16" s="215"/>
      <c r="I16" s="215"/>
      <c r="J16" s="225"/>
      <c r="K16" s="225"/>
      <c r="L16" s="215">
        <v>10</v>
      </c>
      <c r="M16" s="217">
        <v>100</v>
      </c>
      <c r="N16" s="217">
        <v>200</v>
      </c>
      <c r="O16" s="215">
        <v>10</v>
      </c>
      <c r="P16" s="215">
        <v>46.02</v>
      </c>
      <c r="Q16" s="215">
        <v>137.65</v>
      </c>
      <c r="R16" s="217">
        <f t="shared" si="1"/>
        <v>208571</v>
      </c>
      <c r="S16" s="209" t="s">
        <v>347</v>
      </c>
    </row>
    <row r="17" s="196" customFormat="1" spans="1:19">
      <c r="A17" s="208">
        <f t="shared" si="0"/>
        <v>14</v>
      </c>
      <c r="B17" s="209" t="s">
        <v>119</v>
      </c>
      <c r="C17" s="209" t="s">
        <v>348</v>
      </c>
      <c r="D17" s="209" t="s">
        <v>330</v>
      </c>
      <c r="E17" s="215">
        <v>16816</v>
      </c>
      <c r="F17" s="215"/>
      <c r="G17" s="215"/>
      <c r="H17" s="215"/>
      <c r="I17" s="215"/>
      <c r="J17" s="225"/>
      <c r="K17" s="225"/>
      <c r="L17" s="215">
        <v>10</v>
      </c>
      <c r="M17" s="217">
        <v>100</v>
      </c>
      <c r="N17" s="217">
        <v>200</v>
      </c>
      <c r="O17" s="215">
        <v>10</v>
      </c>
      <c r="P17" s="215">
        <v>46.02</v>
      </c>
      <c r="Q17" s="215">
        <v>137.65</v>
      </c>
      <c r="R17" s="217">
        <f t="shared" si="1"/>
        <v>168160</v>
      </c>
      <c r="S17" s="209"/>
    </row>
    <row r="18" s="196" customFormat="1" ht="31.5" spans="1:19">
      <c r="A18" s="208">
        <f t="shared" si="0"/>
        <v>15</v>
      </c>
      <c r="B18" s="209" t="s">
        <v>349</v>
      </c>
      <c r="C18" s="209" t="s">
        <v>350</v>
      </c>
      <c r="D18" s="209" t="s">
        <v>343</v>
      </c>
      <c r="E18" s="215">
        <v>18571</v>
      </c>
      <c r="F18" s="215"/>
      <c r="G18" s="215"/>
      <c r="H18" s="215"/>
      <c r="I18" s="215"/>
      <c r="J18" s="225"/>
      <c r="K18" s="225"/>
      <c r="L18" s="215">
        <v>10</v>
      </c>
      <c r="M18" s="217">
        <v>100</v>
      </c>
      <c r="N18" s="217">
        <v>200</v>
      </c>
      <c r="O18" s="215">
        <v>10</v>
      </c>
      <c r="P18" s="215">
        <v>46.02</v>
      </c>
      <c r="Q18" s="215">
        <v>137.65</v>
      </c>
      <c r="R18" s="217">
        <f t="shared" si="1"/>
        <v>185710</v>
      </c>
      <c r="S18" s="209"/>
    </row>
    <row r="19" s="196" customFormat="1" spans="1:19">
      <c r="A19" s="208">
        <f t="shared" si="0"/>
        <v>16</v>
      </c>
      <c r="B19" s="209" t="s">
        <v>351</v>
      </c>
      <c r="C19" s="209" t="s">
        <v>352</v>
      </c>
      <c r="D19" s="209" t="s">
        <v>343</v>
      </c>
      <c r="E19" s="215">
        <v>16265.52</v>
      </c>
      <c r="F19" s="215"/>
      <c r="G19" s="215"/>
      <c r="H19" s="215"/>
      <c r="I19" s="215"/>
      <c r="J19" s="225"/>
      <c r="K19" s="225"/>
      <c r="L19" s="215">
        <v>10</v>
      </c>
      <c r="M19" s="217">
        <v>100</v>
      </c>
      <c r="N19" s="217">
        <v>200</v>
      </c>
      <c r="O19" s="215">
        <v>10</v>
      </c>
      <c r="P19" s="215">
        <v>46.02</v>
      </c>
      <c r="Q19" s="215">
        <v>137.65</v>
      </c>
      <c r="R19" s="217">
        <f t="shared" si="1"/>
        <v>162655.2</v>
      </c>
      <c r="S19" s="209"/>
    </row>
    <row r="20" s="196" customFormat="1" ht="31.5" spans="1:19">
      <c r="A20" s="208">
        <f t="shared" si="0"/>
        <v>17</v>
      </c>
      <c r="B20" s="209" t="s">
        <v>353</v>
      </c>
      <c r="C20" s="209" t="s">
        <v>354</v>
      </c>
      <c r="D20" s="209" t="s">
        <v>330</v>
      </c>
      <c r="E20" s="216">
        <f>51637.86-3000</f>
        <v>48637.86</v>
      </c>
      <c r="F20" s="215"/>
      <c r="G20" s="215"/>
      <c r="H20" s="215"/>
      <c r="I20" s="215"/>
      <c r="J20" s="226">
        <f>628-146</f>
        <v>482</v>
      </c>
      <c r="K20" s="225"/>
      <c r="L20" s="215">
        <v>10</v>
      </c>
      <c r="M20" s="217">
        <v>100</v>
      </c>
      <c r="N20" s="217">
        <v>200</v>
      </c>
      <c r="O20" s="215">
        <v>10</v>
      </c>
      <c r="P20" s="215">
        <v>46.02</v>
      </c>
      <c r="Q20" s="215">
        <v>137.65</v>
      </c>
      <c r="R20" s="217">
        <f t="shared" si="1"/>
        <v>508560.24</v>
      </c>
      <c r="S20" s="209"/>
    </row>
    <row r="21" s="196" customFormat="1" ht="31.5" spans="1:19">
      <c r="A21" s="208">
        <f t="shared" si="0"/>
        <v>18</v>
      </c>
      <c r="B21" s="209" t="s">
        <v>353</v>
      </c>
      <c r="C21" s="209" t="s">
        <v>355</v>
      </c>
      <c r="D21" s="209" t="s">
        <v>330</v>
      </c>
      <c r="E21" s="216">
        <v>102878.98</v>
      </c>
      <c r="F21" s="215"/>
      <c r="G21" s="215"/>
      <c r="H21" s="215"/>
      <c r="I21" s="215"/>
      <c r="J21" s="226">
        <v>840</v>
      </c>
      <c r="K21" s="225"/>
      <c r="L21" s="215">
        <v>10</v>
      </c>
      <c r="M21" s="217">
        <v>100</v>
      </c>
      <c r="N21" s="217">
        <v>200</v>
      </c>
      <c r="O21" s="215">
        <v>10</v>
      </c>
      <c r="P21" s="215">
        <v>46.02</v>
      </c>
      <c r="Q21" s="215">
        <v>137.65</v>
      </c>
      <c r="R21" s="217">
        <f t="shared" si="1"/>
        <v>1067446.6</v>
      </c>
      <c r="S21" s="209"/>
    </row>
    <row r="22" s="196" customFormat="1" spans="1:19">
      <c r="A22" s="208">
        <f t="shared" si="0"/>
        <v>19</v>
      </c>
      <c r="B22" s="209" t="s">
        <v>353</v>
      </c>
      <c r="C22" s="209" t="s">
        <v>356</v>
      </c>
      <c r="D22" s="209" t="s">
        <v>343</v>
      </c>
      <c r="E22" s="215">
        <v>10471.56</v>
      </c>
      <c r="F22" s="215"/>
      <c r="G22" s="215"/>
      <c r="H22" s="215"/>
      <c r="I22" s="215"/>
      <c r="J22" s="225">
        <v>142</v>
      </c>
      <c r="K22" s="225"/>
      <c r="L22" s="215">
        <v>10</v>
      </c>
      <c r="M22" s="217">
        <v>100</v>
      </c>
      <c r="N22" s="217">
        <v>200</v>
      </c>
      <c r="O22" s="215">
        <v>10</v>
      </c>
      <c r="P22" s="215">
        <v>46.02</v>
      </c>
      <c r="Q22" s="215">
        <v>137.65</v>
      </c>
      <c r="R22" s="217">
        <f t="shared" si="1"/>
        <v>111250.44</v>
      </c>
      <c r="S22" s="209"/>
    </row>
    <row r="23" s="196" customFormat="1" spans="1:19">
      <c r="A23" s="208">
        <f t="shared" si="0"/>
        <v>20</v>
      </c>
      <c r="B23" s="209" t="s">
        <v>353</v>
      </c>
      <c r="C23" s="209" t="s">
        <v>357</v>
      </c>
      <c r="D23" s="209" t="s">
        <v>343</v>
      </c>
      <c r="E23" s="216">
        <v>15672.74</v>
      </c>
      <c r="F23" s="215"/>
      <c r="G23" s="215"/>
      <c r="H23" s="215"/>
      <c r="I23" s="215"/>
      <c r="J23" s="226">
        <v>271</v>
      </c>
      <c r="K23" s="225"/>
      <c r="L23" s="215">
        <v>10</v>
      </c>
      <c r="M23" s="217">
        <v>100</v>
      </c>
      <c r="N23" s="217">
        <v>200</v>
      </c>
      <c r="O23" s="215">
        <v>10</v>
      </c>
      <c r="P23" s="215">
        <v>46.02</v>
      </c>
      <c r="Q23" s="215">
        <v>137.65</v>
      </c>
      <c r="R23" s="217">
        <f t="shared" si="1"/>
        <v>169198.82</v>
      </c>
      <c r="S23" s="209"/>
    </row>
    <row r="24" s="196" customFormat="1" spans="1:19">
      <c r="A24" s="208">
        <f t="shared" si="0"/>
        <v>21</v>
      </c>
      <c r="B24" s="209" t="s">
        <v>353</v>
      </c>
      <c r="C24" s="209" t="s">
        <v>358</v>
      </c>
      <c r="D24" s="209" t="s">
        <v>343</v>
      </c>
      <c r="E24" s="216">
        <v>2154.06</v>
      </c>
      <c r="F24" s="215"/>
      <c r="G24" s="215"/>
      <c r="H24" s="215"/>
      <c r="I24" s="215"/>
      <c r="J24" s="226">
        <v>174</v>
      </c>
      <c r="K24" s="225"/>
      <c r="L24" s="215">
        <v>10</v>
      </c>
      <c r="M24" s="217">
        <v>100</v>
      </c>
      <c r="N24" s="217">
        <v>200</v>
      </c>
      <c r="O24" s="215">
        <v>10</v>
      </c>
      <c r="P24" s="215">
        <v>46.02</v>
      </c>
      <c r="Q24" s="215">
        <v>137.65</v>
      </c>
      <c r="R24" s="217">
        <f t="shared" si="1"/>
        <v>29548.08</v>
      </c>
      <c r="S24" s="209"/>
    </row>
    <row r="25" s="196" customFormat="1" ht="31.5" spans="1:19">
      <c r="A25" s="208">
        <f t="shared" si="0"/>
        <v>22</v>
      </c>
      <c r="B25" s="209" t="s">
        <v>353</v>
      </c>
      <c r="C25" s="209" t="s">
        <v>359</v>
      </c>
      <c r="D25" s="209" t="s">
        <v>343</v>
      </c>
      <c r="E25" s="215">
        <f>49601.11-16533</f>
        <v>33068.11</v>
      </c>
      <c r="F25" s="215"/>
      <c r="G25" s="215"/>
      <c r="H25" s="215"/>
      <c r="I25" s="215"/>
      <c r="J25" s="225">
        <f>403-134</f>
        <v>269</v>
      </c>
      <c r="K25" s="225"/>
      <c r="L25" s="215">
        <v>10</v>
      </c>
      <c r="M25" s="217">
        <v>100</v>
      </c>
      <c r="N25" s="217">
        <v>200</v>
      </c>
      <c r="O25" s="215">
        <v>10</v>
      </c>
      <c r="P25" s="215">
        <v>46.02</v>
      </c>
      <c r="Q25" s="215">
        <v>137.65</v>
      </c>
      <c r="R25" s="217">
        <f t="shared" si="1"/>
        <v>343060.48</v>
      </c>
      <c r="S25" s="209"/>
    </row>
    <row r="26" s="196" customFormat="1" ht="31.5" spans="1:19">
      <c r="A26" s="208">
        <f t="shared" si="0"/>
        <v>23</v>
      </c>
      <c r="B26" s="209" t="s">
        <v>353</v>
      </c>
      <c r="C26" s="209" t="s">
        <v>360</v>
      </c>
      <c r="D26" s="209" t="s">
        <v>330</v>
      </c>
      <c r="E26" s="216">
        <f>65695.58-18017</f>
        <v>47678.58</v>
      </c>
      <c r="F26" s="215"/>
      <c r="G26" s="215"/>
      <c r="H26" s="215"/>
      <c r="I26" s="215"/>
      <c r="J26" s="226">
        <f>231-84</f>
        <v>147</v>
      </c>
      <c r="K26" s="225"/>
      <c r="L26" s="215">
        <v>10</v>
      </c>
      <c r="M26" s="217">
        <v>100</v>
      </c>
      <c r="N26" s="217">
        <v>200</v>
      </c>
      <c r="O26" s="215">
        <v>10</v>
      </c>
      <c r="P26" s="215">
        <v>46.02</v>
      </c>
      <c r="Q26" s="215">
        <v>137.65</v>
      </c>
      <c r="R26" s="217">
        <f t="shared" si="1"/>
        <v>483550.74</v>
      </c>
      <c r="S26" s="209"/>
    </row>
    <row r="27" s="196" customFormat="1" spans="1:19">
      <c r="A27" s="208">
        <f t="shared" si="0"/>
        <v>24</v>
      </c>
      <c r="B27" s="209" t="s">
        <v>353</v>
      </c>
      <c r="C27" s="209" t="s">
        <v>361</v>
      </c>
      <c r="D27" s="209" t="s">
        <v>343</v>
      </c>
      <c r="E27" s="216">
        <f>18193.29-680</f>
        <v>17513.29</v>
      </c>
      <c r="F27" s="215"/>
      <c r="G27" s="215"/>
      <c r="H27" s="215"/>
      <c r="I27" s="215"/>
      <c r="J27" s="226">
        <v>445</v>
      </c>
      <c r="K27" s="225"/>
      <c r="L27" s="215">
        <v>10</v>
      </c>
      <c r="M27" s="217">
        <v>100</v>
      </c>
      <c r="N27" s="217">
        <v>200</v>
      </c>
      <c r="O27" s="215">
        <v>10</v>
      </c>
      <c r="P27" s="215">
        <v>46.02</v>
      </c>
      <c r="Q27" s="215">
        <v>137.65</v>
      </c>
      <c r="R27" s="217">
        <f t="shared" si="1"/>
        <v>195611.8</v>
      </c>
      <c r="S27" s="209"/>
    </row>
    <row r="28" s="196" customFormat="1" ht="31.5" spans="1:19">
      <c r="A28" s="208">
        <f t="shared" si="0"/>
        <v>25</v>
      </c>
      <c r="B28" s="209" t="s">
        <v>362</v>
      </c>
      <c r="C28" s="209" t="s">
        <v>363</v>
      </c>
      <c r="D28" s="209" t="s">
        <v>343</v>
      </c>
      <c r="E28" s="215">
        <v>64000</v>
      </c>
      <c r="F28" s="215"/>
      <c r="G28" s="215"/>
      <c r="H28" s="215"/>
      <c r="I28" s="215"/>
      <c r="J28" s="225"/>
      <c r="K28" s="225"/>
      <c r="L28" s="215">
        <v>10</v>
      </c>
      <c r="M28" s="217">
        <v>100</v>
      </c>
      <c r="N28" s="217">
        <v>200</v>
      </c>
      <c r="O28" s="215">
        <v>10</v>
      </c>
      <c r="P28" s="215">
        <v>46.02</v>
      </c>
      <c r="Q28" s="215">
        <v>137.65</v>
      </c>
      <c r="R28" s="217">
        <f t="shared" si="1"/>
        <v>640000</v>
      </c>
      <c r="S28" s="209"/>
    </row>
    <row r="29" s="196" customFormat="1" ht="31.5" spans="1:19">
      <c r="A29" s="208">
        <f t="shared" si="0"/>
        <v>26</v>
      </c>
      <c r="B29" s="209" t="s">
        <v>362</v>
      </c>
      <c r="C29" s="209" t="s">
        <v>364</v>
      </c>
      <c r="D29" s="209" t="s">
        <v>343</v>
      </c>
      <c r="E29" s="215">
        <v>0</v>
      </c>
      <c r="F29" s="215"/>
      <c r="G29" s="215"/>
      <c r="H29" s="215"/>
      <c r="I29" s="215"/>
      <c r="J29" s="225"/>
      <c r="K29" s="225"/>
      <c r="L29" s="215">
        <v>10</v>
      </c>
      <c r="M29" s="217">
        <v>100</v>
      </c>
      <c r="N29" s="217">
        <v>200</v>
      </c>
      <c r="O29" s="215">
        <v>10</v>
      </c>
      <c r="P29" s="215">
        <v>46.02</v>
      </c>
      <c r="Q29" s="215">
        <v>137.65</v>
      </c>
      <c r="R29" s="217">
        <f t="shared" si="1"/>
        <v>0</v>
      </c>
      <c r="S29" s="209" t="s">
        <v>365</v>
      </c>
    </row>
    <row r="30" s="196" customFormat="1" ht="31.5" spans="1:19">
      <c r="A30" s="208">
        <f t="shared" si="0"/>
        <v>27</v>
      </c>
      <c r="B30" s="209" t="s">
        <v>362</v>
      </c>
      <c r="C30" s="209" t="s">
        <v>366</v>
      </c>
      <c r="D30" s="209" t="s">
        <v>343</v>
      </c>
      <c r="E30" s="215">
        <v>2000</v>
      </c>
      <c r="F30" s="215"/>
      <c r="G30" s="215"/>
      <c r="H30" s="215"/>
      <c r="I30" s="215"/>
      <c r="J30" s="225">
        <v>26</v>
      </c>
      <c r="K30" s="225"/>
      <c r="L30" s="215">
        <v>10</v>
      </c>
      <c r="M30" s="217">
        <v>100</v>
      </c>
      <c r="N30" s="217">
        <v>200</v>
      </c>
      <c r="O30" s="215">
        <v>10</v>
      </c>
      <c r="P30" s="215">
        <v>46.02</v>
      </c>
      <c r="Q30" s="215">
        <v>137.65</v>
      </c>
      <c r="R30" s="217">
        <f t="shared" si="1"/>
        <v>21196.52</v>
      </c>
      <c r="S30" s="209"/>
    </row>
    <row r="31" s="196" customFormat="1" ht="31.5" spans="1:19">
      <c r="A31" s="208">
        <f t="shared" si="0"/>
        <v>28</v>
      </c>
      <c r="B31" s="209" t="s">
        <v>362</v>
      </c>
      <c r="C31" s="209" t="s">
        <v>367</v>
      </c>
      <c r="D31" s="209" t="s">
        <v>343</v>
      </c>
      <c r="E31" s="215">
        <v>500</v>
      </c>
      <c r="F31" s="215"/>
      <c r="G31" s="215"/>
      <c r="H31" s="215"/>
      <c r="I31" s="215"/>
      <c r="J31" s="225"/>
      <c r="K31" s="225"/>
      <c r="L31" s="215">
        <v>10</v>
      </c>
      <c r="M31" s="217">
        <v>100</v>
      </c>
      <c r="N31" s="217">
        <v>200</v>
      </c>
      <c r="O31" s="215">
        <v>10</v>
      </c>
      <c r="P31" s="215">
        <v>46.02</v>
      </c>
      <c r="Q31" s="215">
        <v>137.65</v>
      </c>
      <c r="R31" s="217">
        <f t="shared" si="1"/>
        <v>5000</v>
      </c>
      <c r="S31" s="209"/>
    </row>
    <row r="32" s="196" customFormat="1" ht="31.5" spans="1:19">
      <c r="A32" s="208">
        <f t="shared" si="0"/>
        <v>29</v>
      </c>
      <c r="B32" s="209" t="s">
        <v>362</v>
      </c>
      <c r="C32" s="209" t="s">
        <v>368</v>
      </c>
      <c r="D32" s="209" t="s">
        <v>343</v>
      </c>
      <c r="E32" s="215">
        <v>5000</v>
      </c>
      <c r="F32" s="215"/>
      <c r="G32" s="215"/>
      <c r="H32" s="215"/>
      <c r="I32" s="215"/>
      <c r="J32" s="225"/>
      <c r="K32" s="225"/>
      <c r="L32" s="215">
        <v>10</v>
      </c>
      <c r="M32" s="217">
        <v>100</v>
      </c>
      <c r="N32" s="217">
        <v>200</v>
      </c>
      <c r="O32" s="215">
        <v>10</v>
      </c>
      <c r="P32" s="215">
        <v>46.02</v>
      </c>
      <c r="Q32" s="215">
        <v>137.65</v>
      </c>
      <c r="R32" s="217">
        <f t="shared" si="1"/>
        <v>50000</v>
      </c>
      <c r="S32" s="209"/>
    </row>
    <row r="33" s="196" customFormat="1" ht="31.5" spans="1:19">
      <c r="A33" s="208">
        <f t="shared" si="0"/>
        <v>30</v>
      </c>
      <c r="B33" s="209" t="s">
        <v>362</v>
      </c>
      <c r="C33" s="209" t="s">
        <v>369</v>
      </c>
      <c r="D33" s="209" t="s">
        <v>343</v>
      </c>
      <c r="E33" s="215">
        <v>2500</v>
      </c>
      <c r="F33" s="215"/>
      <c r="G33" s="215"/>
      <c r="H33" s="215"/>
      <c r="I33" s="215"/>
      <c r="J33" s="225"/>
      <c r="K33" s="225"/>
      <c r="L33" s="215">
        <v>10</v>
      </c>
      <c r="M33" s="217">
        <v>100</v>
      </c>
      <c r="N33" s="217">
        <v>200</v>
      </c>
      <c r="O33" s="215">
        <v>10</v>
      </c>
      <c r="P33" s="215">
        <v>46.02</v>
      </c>
      <c r="Q33" s="215">
        <v>137.65</v>
      </c>
      <c r="R33" s="217">
        <f t="shared" si="1"/>
        <v>25000</v>
      </c>
      <c r="S33" s="209"/>
    </row>
    <row r="34" s="196" customFormat="1" spans="1:19">
      <c r="A34" s="208">
        <f t="shared" si="0"/>
        <v>31</v>
      </c>
      <c r="B34" s="209" t="s">
        <v>370</v>
      </c>
      <c r="C34" s="209"/>
      <c r="D34" s="209"/>
      <c r="E34" s="215"/>
      <c r="F34" s="215"/>
      <c r="G34" s="215"/>
      <c r="H34" s="215"/>
      <c r="I34" s="215"/>
      <c r="J34" s="225"/>
      <c r="K34" s="227">
        <v>41</v>
      </c>
      <c r="L34" s="215">
        <v>10</v>
      </c>
      <c r="M34" s="217">
        <v>100</v>
      </c>
      <c r="N34" s="217">
        <v>200</v>
      </c>
      <c r="O34" s="215">
        <v>10</v>
      </c>
      <c r="P34" s="215">
        <v>46.02</v>
      </c>
      <c r="Q34" s="215">
        <v>137.65</v>
      </c>
      <c r="R34" s="217">
        <f t="shared" si="1"/>
        <v>5643.65</v>
      </c>
      <c r="S34" s="209"/>
    </row>
    <row r="35" s="196" customFormat="1" spans="1:19">
      <c r="A35" s="208">
        <f t="shared" si="0"/>
        <v>32</v>
      </c>
      <c r="B35" s="209" t="s">
        <v>371</v>
      </c>
      <c r="C35" s="209" t="s">
        <v>371</v>
      </c>
      <c r="D35" s="209" t="s">
        <v>343</v>
      </c>
      <c r="E35" s="217">
        <v>10945.3</v>
      </c>
      <c r="F35" s="215"/>
      <c r="G35" s="215"/>
      <c r="H35" s="215"/>
      <c r="I35" s="215"/>
      <c r="J35" s="225"/>
      <c r="K35" s="225"/>
      <c r="L35" s="215">
        <v>10</v>
      </c>
      <c r="M35" s="217">
        <v>100</v>
      </c>
      <c r="N35" s="217">
        <v>200</v>
      </c>
      <c r="O35" s="215">
        <v>10</v>
      </c>
      <c r="P35" s="215">
        <v>46.02</v>
      </c>
      <c r="Q35" s="215">
        <v>137.65</v>
      </c>
      <c r="R35" s="217">
        <f t="shared" si="1"/>
        <v>109453</v>
      </c>
      <c r="S35" s="209"/>
    </row>
    <row r="36" s="196" customFormat="1" spans="1:19">
      <c r="A36" s="208">
        <f t="shared" si="0"/>
        <v>33</v>
      </c>
      <c r="B36" s="209" t="s">
        <v>372</v>
      </c>
      <c r="C36" s="209" t="s">
        <v>373</v>
      </c>
      <c r="D36" s="209" t="s">
        <v>343</v>
      </c>
      <c r="E36" s="217">
        <f>15593+13795</f>
        <v>29388</v>
      </c>
      <c r="F36" s="215"/>
      <c r="G36" s="215"/>
      <c r="H36" s="215"/>
      <c r="I36" s="215"/>
      <c r="J36" s="225"/>
      <c r="K36" s="225"/>
      <c r="L36" s="215">
        <v>10</v>
      </c>
      <c r="M36" s="217">
        <v>100</v>
      </c>
      <c r="N36" s="217">
        <v>200</v>
      </c>
      <c r="O36" s="215">
        <v>10</v>
      </c>
      <c r="P36" s="215">
        <v>46.02</v>
      </c>
      <c r="Q36" s="215">
        <v>137.65</v>
      </c>
      <c r="R36" s="217">
        <f t="shared" si="1"/>
        <v>293880</v>
      </c>
      <c r="S36" s="209"/>
    </row>
    <row r="37" s="196" customFormat="1" spans="1:19">
      <c r="A37" s="208">
        <f t="shared" si="0"/>
        <v>34</v>
      </c>
      <c r="B37" s="209" t="s">
        <v>374</v>
      </c>
      <c r="C37" s="209" t="s">
        <v>375</v>
      </c>
      <c r="D37" s="209" t="s">
        <v>330</v>
      </c>
      <c r="E37" s="215">
        <v>13747</v>
      </c>
      <c r="F37" s="215"/>
      <c r="G37" s="215"/>
      <c r="H37" s="215"/>
      <c r="I37" s="215"/>
      <c r="J37" s="225"/>
      <c r="K37" s="225"/>
      <c r="L37" s="215">
        <v>10</v>
      </c>
      <c r="M37" s="217">
        <v>100</v>
      </c>
      <c r="N37" s="217">
        <v>200</v>
      </c>
      <c r="O37" s="215">
        <v>10</v>
      </c>
      <c r="P37" s="215">
        <v>46.02</v>
      </c>
      <c r="Q37" s="215">
        <v>137.65</v>
      </c>
      <c r="R37" s="217">
        <f t="shared" si="1"/>
        <v>137470</v>
      </c>
      <c r="S37" s="209"/>
    </row>
    <row r="38" s="196" customFormat="1" spans="1:20">
      <c r="A38" s="208">
        <f t="shared" si="0"/>
        <v>35</v>
      </c>
      <c r="B38" s="209" t="s">
        <v>376</v>
      </c>
      <c r="C38" s="209" t="s">
        <v>377</v>
      </c>
      <c r="D38" s="209" t="s">
        <v>330</v>
      </c>
      <c r="E38" s="215">
        <v>9675.6</v>
      </c>
      <c r="F38" s="215"/>
      <c r="G38" s="215"/>
      <c r="H38" s="215"/>
      <c r="I38" s="215"/>
      <c r="J38" s="225"/>
      <c r="K38" s="225"/>
      <c r="L38" s="215">
        <v>10</v>
      </c>
      <c r="M38" s="217">
        <v>100</v>
      </c>
      <c r="N38" s="217">
        <v>200</v>
      </c>
      <c r="O38" s="215">
        <v>10</v>
      </c>
      <c r="P38" s="215">
        <v>46.02</v>
      </c>
      <c r="Q38" s="215">
        <v>137.65</v>
      </c>
      <c r="R38" s="217">
        <f t="shared" si="1"/>
        <v>96756</v>
      </c>
      <c r="S38" s="209"/>
      <c r="T38" s="199"/>
    </row>
    <row r="39" s="196" customFormat="1" spans="1:20">
      <c r="A39" s="208">
        <f t="shared" si="0"/>
        <v>36</v>
      </c>
      <c r="B39" s="209" t="s">
        <v>378</v>
      </c>
      <c r="C39" s="209" t="s">
        <v>378</v>
      </c>
      <c r="D39" s="209" t="s">
        <v>330</v>
      </c>
      <c r="E39" s="215">
        <v>10535.87</v>
      </c>
      <c r="F39" s="215"/>
      <c r="G39" s="215"/>
      <c r="H39" s="215"/>
      <c r="I39" s="215"/>
      <c r="J39" s="225"/>
      <c r="K39" s="225"/>
      <c r="L39" s="215">
        <v>10</v>
      </c>
      <c r="M39" s="217">
        <v>100</v>
      </c>
      <c r="N39" s="217">
        <v>200</v>
      </c>
      <c r="O39" s="215">
        <v>10</v>
      </c>
      <c r="P39" s="215">
        <v>46.02</v>
      </c>
      <c r="Q39" s="215">
        <v>137.65</v>
      </c>
      <c r="R39" s="217">
        <f t="shared" si="1"/>
        <v>105358.7</v>
      </c>
      <c r="S39" s="209"/>
      <c r="T39" s="199"/>
    </row>
    <row r="40" s="196" customFormat="1" spans="1:20">
      <c r="A40" s="208">
        <f t="shared" si="0"/>
        <v>37</v>
      </c>
      <c r="B40" s="209" t="s">
        <v>379</v>
      </c>
      <c r="C40" s="209" t="s">
        <v>380</v>
      </c>
      <c r="D40" s="209" t="s">
        <v>330</v>
      </c>
      <c r="E40" s="217">
        <v>39140</v>
      </c>
      <c r="F40" s="215"/>
      <c r="G40" s="215"/>
      <c r="H40" s="215"/>
      <c r="I40" s="215"/>
      <c r="J40" s="225"/>
      <c r="K40" s="225"/>
      <c r="L40" s="215">
        <v>10</v>
      </c>
      <c r="M40" s="217">
        <v>100</v>
      </c>
      <c r="N40" s="217">
        <v>200</v>
      </c>
      <c r="O40" s="215">
        <v>10</v>
      </c>
      <c r="P40" s="215">
        <v>46.02</v>
      </c>
      <c r="Q40" s="215">
        <v>137.65</v>
      </c>
      <c r="R40" s="217">
        <f t="shared" si="1"/>
        <v>391400</v>
      </c>
      <c r="S40" s="209"/>
      <c r="T40" s="199"/>
    </row>
    <row r="41" s="196" customFormat="1" spans="1:20">
      <c r="A41" s="208">
        <f t="shared" si="0"/>
        <v>38</v>
      </c>
      <c r="B41" s="209" t="s">
        <v>381</v>
      </c>
      <c r="C41" s="209" t="s">
        <v>380</v>
      </c>
      <c r="D41" s="209" t="s">
        <v>330</v>
      </c>
      <c r="E41" s="215">
        <v>5243.59</v>
      </c>
      <c r="F41" s="215"/>
      <c r="G41" s="215"/>
      <c r="H41" s="215"/>
      <c r="I41" s="215"/>
      <c r="J41" s="225"/>
      <c r="K41" s="225"/>
      <c r="L41" s="215">
        <v>10</v>
      </c>
      <c r="M41" s="217">
        <v>100</v>
      </c>
      <c r="N41" s="217">
        <v>200</v>
      </c>
      <c r="O41" s="215">
        <v>10</v>
      </c>
      <c r="P41" s="215">
        <v>46.02</v>
      </c>
      <c r="Q41" s="215">
        <v>137.65</v>
      </c>
      <c r="R41" s="217">
        <f t="shared" si="1"/>
        <v>52435.9</v>
      </c>
      <c r="S41" s="209"/>
      <c r="T41" s="199"/>
    </row>
    <row r="42" s="196" customFormat="1" ht="47.25" spans="1:20">
      <c r="A42" s="208">
        <f t="shared" si="0"/>
        <v>39</v>
      </c>
      <c r="B42" s="209" t="s">
        <v>382</v>
      </c>
      <c r="C42" s="209" t="s">
        <v>383</v>
      </c>
      <c r="D42" s="209" t="s">
        <v>16</v>
      </c>
      <c r="E42" s="215">
        <v>15945.7</v>
      </c>
      <c r="F42" s="215"/>
      <c r="G42" s="215"/>
      <c r="H42" s="215"/>
      <c r="I42" s="215"/>
      <c r="J42" s="225"/>
      <c r="K42" s="225"/>
      <c r="L42" s="215">
        <v>5</v>
      </c>
      <c r="M42" s="217">
        <v>100</v>
      </c>
      <c r="N42" s="217">
        <v>200</v>
      </c>
      <c r="O42" s="215">
        <v>10</v>
      </c>
      <c r="P42" s="215">
        <v>46.02</v>
      </c>
      <c r="Q42" s="215">
        <v>137.65</v>
      </c>
      <c r="R42" s="217">
        <f t="shared" si="1"/>
        <v>79728.5</v>
      </c>
      <c r="S42" s="209"/>
      <c r="T42" s="199"/>
    </row>
    <row r="43" s="196" customFormat="1" ht="31.5" spans="1:21">
      <c r="A43" s="208">
        <f t="shared" si="0"/>
        <v>40</v>
      </c>
      <c r="B43" s="209" t="s">
        <v>384</v>
      </c>
      <c r="C43" s="209" t="s">
        <v>385</v>
      </c>
      <c r="D43" s="209" t="s">
        <v>343</v>
      </c>
      <c r="E43" s="215">
        <v>18043.73</v>
      </c>
      <c r="F43" s="215"/>
      <c r="G43" s="215"/>
      <c r="H43" s="215"/>
      <c r="I43" s="215"/>
      <c r="J43" s="225"/>
      <c r="K43" s="225"/>
      <c r="L43" s="215">
        <v>10</v>
      </c>
      <c r="M43" s="217">
        <v>100</v>
      </c>
      <c r="N43" s="217">
        <v>200</v>
      </c>
      <c r="O43" s="215">
        <v>10</v>
      </c>
      <c r="P43" s="215">
        <v>46.02</v>
      </c>
      <c r="Q43" s="215">
        <v>137.65</v>
      </c>
      <c r="R43" s="217">
        <f t="shared" si="1"/>
        <v>180437.3</v>
      </c>
      <c r="S43" s="209"/>
      <c r="T43" s="199"/>
      <c r="U43" s="199"/>
    </row>
    <row r="44" s="196" customFormat="1" spans="1:21">
      <c r="A44" s="208">
        <f t="shared" si="0"/>
        <v>41</v>
      </c>
      <c r="B44" s="209" t="s">
        <v>123</v>
      </c>
      <c r="C44" s="209" t="s">
        <v>386</v>
      </c>
      <c r="D44" s="209" t="s">
        <v>330</v>
      </c>
      <c r="E44" s="215">
        <v>17569.71</v>
      </c>
      <c r="F44" s="215"/>
      <c r="G44" s="215"/>
      <c r="H44" s="215"/>
      <c r="I44" s="215"/>
      <c r="J44" s="225"/>
      <c r="K44" s="225"/>
      <c r="L44" s="215">
        <v>10</v>
      </c>
      <c r="M44" s="217">
        <v>100</v>
      </c>
      <c r="N44" s="217">
        <v>200</v>
      </c>
      <c r="O44" s="215">
        <v>10</v>
      </c>
      <c r="P44" s="215">
        <v>46.02</v>
      </c>
      <c r="Q44" s="215">
        <v>137.65</v>
      </c>
      <c r="R44" s="217">
        <f t="shared" si="1"/>
        <v>175697.1</v>
      </c>
      <c r="S44" s="209"/>
      <c r="T44" s="199"/>
      <c r="U44" s="199"/>
    </row>
    <row r="45" s="196" customFormat="1" spans="1:21">
      <c r="A45" s="208">
        <f t="shared" si="0"/>
        <v>42</v>
      </c>
      <c r="B45" s="209" t="s">
        <v>113</v>
      </c>
      <c r="C45" s="209" t="s">
        <v>387</v>
      </c>
      <c r="D45" s="209"/>
      <c r="E45" s="217"/>
      <c r="F45" s="217"/>
      <c r="G45" s="217"/>
      <c r="H45" s="217"/>
      <c r="I45" s="217"/>
      <c r="J45" s="228"/>
      <c r="K45" s="228">
        <v>250</v>
      </c>
      <c r="L45" s="217"/>
      <c r="M45" s="217"/>
      <c r="N45" s="217"/>
      <c r="O45" s="217"/>
      <c r="P45" s="217"/>
      <c r="Q45" s="215">
        <v>137.65</v>
      </c>
      <c r="R45" s="217">
        <f>K45*Q45</f>
        <v>34412.5</v>
      </c>
      <c r="S45" s="209"/>
      <c r="T45" s="199"/>
      <c r="U45" s="199"/>
    </row>
    <row r="46" s="196" customFormat="1" spans="1:21">
      <c r="A46" s="208">
        <f t="shared" si="0"/>
        <v>43</v>
      </c>
      <c r="B46" s="209" t="s">
        <v>71</v>
      </c>
      <c r="C46" s="209"/>
      <c r="D46" s="209"/>
      <c r="E46" s="217">
        <v>74</v>
      </c>
      <c r="F46" s="217"/>
      <c r="G46" s="217"/>
      <c r="H46" s="217"/>
      <c r="I46" s="217"/>
      <c r="J46" s="228">
        <v>74</v>
      </c>
      <c r="K46" s="228"/>
      <c r="L46" s="217">
        <v>10</v>
      </c>
      <c r="M46" s="217"/>
      <c r="N46" s="217"/>
      <c r="O46" s="217"/>
      <c r="P46" s="217">
        <v>46.02</v>
      </c>
      <c r="Q46" s="215"/>
      <c r="R46" s="217">
        <f t="shared" ref="R46:R48" si="2">E46*L46+J46*P46</f>
        <v>4145.48</v>
      </c>
      <c r="S46" s="209"/>
      <c r="T46" s="199"/>
      <c r="U46" s="199"/>
    </row>
    <row r="47" s="196" customFormat="1" spans="1:21">
      <c r="A47" s="208">
        <f t="shared" si="0"/>
        <v>44</v>
      </c>
      <c r="B47" s="209" t="s">
        <v>388</v>
      </c>
      <c r="C47" s="209"/>
      <c r="D47" s="209"/>
      <c r="E47" s="217">
        <v>464</v>
      </c>
      <c r="F47" s="217"/>
      <c r="G47" s="217"/>
      <c r="H47" s="217"/>
      <c r="I47" s="217"/>
      <c r="J47" s="228">
        <v>53</v>
      </c>
      <c r="K47" s="228"/>
      <c r="L47" s="217">
        <v>10</v>
      </c>
      <c r="M47" s="217"/>
      <c r="N47" s="217"/>
      <c r="O47" s="217"/>
      <c r="P47" s="217">
        <v>46.02</v>
      </c>
      <c r="Q47" s="215"/>
      <c r="R47" s="217">
        <f t="shared" si="2"/>
        <v>7079.06</v>
      </c>
      <c r="S47" s="209"/>
      <c r="T47" s="199"/>
      <c r="U47" s="199"/>
    </row>
    <row r="48" s="196" customFormat="1" spans="1:21">
      <c r="A48" s="208">
        <f t="shared" si="0"/>
        <v>45</v>
      </c>
      <c r="B48" s="209" t="s">
        <v>139</v>
      </c>
      <c r="C48" s="209"/>
      <c r="D48" s="209"/>
      <c r="E48" s="217">
        <v>116</v>
      </c>
      <c r="F48" s="217"/>
      <c r="G48" s="217"/>
      <c r="H48" s="217"/>
      <c r="I48" s="217"/>
      <c r="J48" s="228">
        <v>116</v>
      </c>
      <c r="K48" s="228"/>
      <c r="L48" s="217">
        <v>10</v>
      </c>
      <c r="M48" s="217"/>
      <c r="N48" s="217"/>
      <c r="O48" s="217"/>
      <c r="P48" s="217">
        <v>46.02</v>
      </c>
      <c r="Q48" s="215"/>
      <c r="R48" s="217">
        <f t="shared" si="2"/>
        <v>6498.32</v>
      </c>
      <c r="S48" s="209"/>
      <c r="T48" s="199"/>
      <c r="U48" s="199"/>
    </row>
    <row r="49" s="196" customFormat="1" spans="1:19">
      <c r="A49" s="208">
        <f t="shared" si="0"/>
        <v>46</v>
      </c>
      <c r="B49" s="210" t="s">
        <v>389</v>
      </c>
      <c r="C49" s="210" t="s">
        <v>390</v>
      </c>
      <c r="D49" s="210" t="s">
        <v>343</v>
      </c>
      <c r="E49" s="218">
        <v>16880.16</v>
      </c>
      <c r="F49" s="218"/>
      <c r="G49" s="218"/>
      <c r="H49" s="218"/>
      <c r="I49" s="218"/>
      <c r="J49" s="229">
        <v>231</v>
      </c>
      <c r="K49" s="229"/>
      <c r="L49" s="230">
        <v>10</v>
      </c>
      <c r="M49" s="218">
        <v>100</v>
      </c>
      <c r="N49" s="218">
        <v>200</v>
      </c>
      <c r="O49" s="230">
        <v>10</v>
      </c>
      <c r="P49" s="230">
        <v>46.02</v>
      </c>
      <c r="Q49" s="230">
        <v>137.65</v>
      </c>
      <c r="R49" s="218">
        <f t="shared" ref="R49:R106" si="3">(E49+F49)*L49+G49*M49+H49*N49+I49*O49+J49*P49+K49*Q49</f>
        <v>179432.22</v>
      </c>
      <c r="S49" s="208"/>
    </row>
    <row r="50" s="196" customFormat="1" spans="1:19">
      <c r="A50" s="208">
        <f t="shared" si="0"/>
        <v>47</v>
      </c>
      <c r="B50" s="211" t="s">
        <v>389</v>
      </c>
      <c r="C50" s="211" t="s">
        <v>391</v>
      </c>
      <c r="D50" s="211" t="s">
        <v>343</v>
      </c>
      <c r="E50" s="219">
        <v>9307.87</v>
      </c>
      <c r="F50" s="219"/>
      <c r="G50" s="219"/>
      <c r="H50" s="219"/>
      <c r="I50" s="219"/>
      <c r="J50" s="231">
        <v>96</v>
      </c>
      <c r="K50" s="231"/>
      <c r="L50" s="232">
        <v>10</v>
      </c>
      <c r="M50" s="219">
        <v>100</v>
      </c>
      <c r="N50" s="219">
        <v>200</v>
      </c>
      <c r="O50" s="232">
        <v>10</v>
      </c>
      <c r="P50" s="232">
        <v>46.02</v>
      </c>
      <c r="Q50" s="232">
        <v>137.65</v>
      </c>
      <c r="R50" s="219">
        <f t="shared" si="3"/>
        <v>97496.62</v>
      </c>
      <c r="S50" s="209"/>
    </row>
    <row r="51" s="196" customFormat="1" ht="31.5" spans="1:19">
      <c r="A51" s="208">
        <f t="shared" si="0"/>
        <v>48</v>
      </c>
      <c r="B51" s="211" t="s">
        <v>392</v>
      </c>
      <c r="C51" s="211" t="s">
        <v>393</v>
      </c>
      <c r="D51" s="211" t="s">
        <v>343</v>
      </c>
      <c r="E51" s="219">
        <v>18828</v>
      </c>
      <c r="F51" s="219"/>
      <c r="G51" s="219"/>
      <c r="H51" s="219"/>
      <c r="I51" s="219"/>
      <c r="J51" s="231">
        <v>0</v>
      </c>
      <c r="K51" s="231"/>
      <c r="L51" s="232">
        <v>10</v>
      </c>
      <c r="M51" s="219">
        <v>100</v>
      </c>
      <c r="N51" s="219">
        <v>200</v>
      </c>
      <c r="O51" s="232">
        <v>10</v>
      </c>
      <c r="P51" s="232">
        <v>46.02</v>
      </c>
      <c r="Q51" s="232">
        <v>137.65</v>
      </c>
      <c r="R51" s="219">
        <f t="shared" si="3"/>
        <v>188280</v>
      </c>
      <c r="S51" s="209" t="s">
        <v>394</v>
      </c>
    </row>
    <row r="52" s="196" customFormat="1" spans="1:19">
      <c r="A52" s="208">
        <f t="shared" si="0"/>
        <v>49</v>
      </c>
      <c r="B52" s="211" t="s">
        <v>395</v>
      </c>
      <c r="C52" s="211" t="s">
        <v>395</v>
      </c>
      <c r="D52" s="211" t="s">
        <v>343</v>
      </c>
      <c r="E52" s="219">
        <v>1479</v>
      </c>
      <c r="F52" s="219"/>
      <c r="G52" s="219"/>
      <c r="H52" s="219"/>
      <c r="I52" s="219"/>
      <c r="J52" s="231">
        <v>0</v>
      </c>
      <c r="K52" s="231"/>
      <c r="L52" s="232">
        <v>10</v>
      </c>
      <c r="M52" s="219">
        <v>100</v>
      </c>
      <c r="N52" s="219">
        <v>200</v>
      </c>
      <c r="O52" s="232">
        <v>10</v>
      </c>
      <c r="P52" s="232">
        <v>46.02</v>
      </c>
      <c r="Q52" s="232">
        <v>137.65</v>
      </c>
      <c r="R52" s="219">
        <f t="shared" si="3"/>
        <v>14790</v>
      </c>
      <c r="S52" s="209"/>
    </row>
    <row r="53" s="196" customFormat="1" spans="1:19">
      <c r="A53" s="208">
        <f t="shared" si="0"/>
        <v>50</v>
      </c>
      <c r="B53" s="211" t="s">
        <v>157</v>
      </c>
      <c r="C53" s="211" t="s">
        <v>396</v>
      </c>
      <c r="D53" s="211" t="s">
        <v>343</v>
      </c>
      <c r="E53" s="219">
        <v>12052.4</v>
      </c>
      <c r="F53" s="219"/>
      <c r="G53" s="219"/>
      <c r="H53" s="219"/>
      <c r="I53" s="219"/>
      <c r="J53" s="231">
        <v>255</v>
      </c>
      <c r="K53" s="231"/>
      <c r="L53" s="232">
        <v>10</v>
      </c>
      <c r="M53" s="219">
        <v>100</v>
      </c>
      <c r="N53" s="219">
        <v>200</v>
      </c>
      <c r="O53" s="232">
        <v>10</v>
      </c>
      <c r="P53" s="232">
        <v>46.02</v>
      </c>
      <c r="Q53" s="232">
        <v>137.65</v>
      </c>
      <c r="R53" s="219">
        <f t="shared" si="3"/>
        <v>132259.1</v>
      </c>
      <c r="S53" s="209"/>
    </row>
    <row r="54" s="196" customFormat="1" spans="1:19">
      <c r="A54" s="208">
        <f t="shared" si="0"/>
        <v>51</v>
      </c>
      <c r="B54" s="211" t="s">
        <v>397</v>
      </c>
      <c r="C54" s="211" t="s">
        <v>398</v>
      </c>
      <c r="D54" s="211" t="s">
        <v>343</v>
      </c>
      <c r="E54" s="219">
        <v>1825</v>
      </c>
      <c r="F54" s="219"/>
      <c r="G54" s="219"/>
      <c r="H54" s="219"/>
      <c r="I54" s="219"/>
      <c r="J54" s="231">
        <v>0</v>
      </c>
      <c r="K54" s="231"/>
      <c r="L54" s="232">
        <v>10</v>
      </c>
      <c r="M54" s="219">
        <v>100</v>
      </c>
      <c r="N54" s="219">
        <v>200</v>
      </c>
      <c r="O54" s="232">
        <v>10</v>
      </c>
      <c r="P54" s="232">
        <v>46.02</v>
      </c>
      <c r="Q54" s="232">
        <v>137.65</v>
      </c>
      <c r="R54" s="219">
        <f t="shared" si="3"/>
        <v>18250</v>
      </c>
      <c r="S54" s="209"/>
    </row>
    <row r="55" s="196" customFormat="1" spans="1:19">
      <c r="A55" s="208">
        <f t="shared" si="0"/>
        <v>52</v>
      </c>
      <c r="B55" s="211" t="s">
        <v>63</v>
      </c>
      <c r="C55" s="211" t="s">
        <v>64</v>
      </c>
      <c r="D55" s="211" t="s">
        <v>330</v>
      </c>
      <c r="E55" s="219">
        <v>21088</v>
      </c>
      <c r="F55" s="219"/>
      <c r="G55" s="219"/>
      <c r="H55" s="219">
        <v>1011</v>
      </c>
      <c r="I55" s="219"/>
      <c r="J55" s="231">
        <v>707</v>
      </c>
      <c r="K55" s="231"/>
      <c r="L55" s="232">
        <v>10</v>
      </c>
      <c r="M55" s="219">
        <v>100</v>
      </c>
      <c r="N55" s="219">
        <v>200</v>
      </c>
      <c r="O55" s="232">
        <v>10</v>
      </c>
      <c r="P55" s="232">
        <v>46.02</v>
      </c>
      <c r="Q55" s="232">
        <v>137.65</v>
      </c>
      <c r="R55" s="219">
        <f t="shared" si="3"/>
        <v>445616.14</v>
      </c>
      <c r="S55" s="209"/>
    </row>
    <row r="56" s="196" customFormat="1" spans="1:19">
      <c r="A56" s="208">
        <f t="shared" si="0"/>
        <v>53</v>
      </c>
      <c r="B56" s="211" t="s">
        <v>63</v>
      </c>
      <c r="C56" s="211" t="s">
        <v>399</v>
      </c>
      <c r="D56" s="211" t="s">
        <v>330</v>
      </c>
      <c r="E56" s="219"/>
      <c r="F56" s="219"/>
      <c r="G56" s="219"/>
      <c r="H56" s="219"/>
      <c r="I56" s="219"/>
      <c r="J56" s="231">
        <v>160</v>
      </c>
      <c r="K56" s="231"/>
      <c r="L56" s="232">
        <v>10</v>
      </c>
      <c r="M56" s="219">
        <v>100</v>
      </c>
      <c r="N56" s="219">
        <v>200</v>
      </c>
      <c r="O56" s="232">
        <v>10</v>
      </c>
      <c r="P56" s="232">
        <v>46.02</v>
      </c>
      <c r="Q56" s="232">
        <v>137.65</v>
      </c>
      <c r="R56" s="219">
        <f t="shared" si="3"/>
        <v>7363.2</v>
      </c>
      <c r="S56" s="209"/>
    </row>
    <row r="57" s="196" customFormat="1" ht="31.5" spans="1:19">
      <c r="A57" s="208">
        <f t="shared" si="0"/>
        <v>54</v>
      </c>
      <c r="B57" s="211" t="s">
        <v>65</v>
      </c>
      <c r="C57" s="211" t="s">
        <v>64</v>
      </c>
      <c r="D57" s="211" t="s">
        <v>343</v>
      </c>
      <c r="E57" s="219">
        <v>17627.29</v>
      </c>
      <c r="F57" s="219"/>
      <c r="G57" s="219"/>
      <c r="H57" s="219"/>
      <c r="I57" s="219"/>
      <c r="J57" s="231">
        <v>0</v>
      </c>
      <c r="K57" s="231">
        <v>308</v>
      </c>
      <c r="L57" s="232">
        <v>10</v>
      </c>
      <c r="M57" s="219">
        <v>100</v>
      </c>
      <c r="N57" s="219">
        <v>200</v>
      </c>
      <c r="O57" s="232">
        <v>10</v>
      </c>
      <c r="P57" s="232">
        <v>46.02</v>
      </c>
      <c r="Q57" s="232">
        <v>137.65</v>
      </c>
      <c r="R57" s="219">
        <f t="shared" si="3"/>
        <v>218669.1</v>
      </c>
      <c r="S57" s="209" t="s">
        <v>400</v>
      </c>
    </row>
    <row r="58" s="196" customFormat="1" spans="1:19">
      <c r="A58" s="208">
        <f t="shared" si="0"/>
        <v>55</v>
      </c>
      <c r="B58" s="211" t="s">
        <v>401</v>
      </c>
      <c r="C58" s="211" t="s">
        <v>402</v>
      </c>
      <c r="D58" s="211" t="s">
        <v>343</v>
      </c>
      <c r="E58" s="219">
        <v>106</v>
      </c>
      <c r="F58" s="219"/>
      <c r="G58" s="219"/>
      <c r="H58" s="219"/>
      <c r="I58" s="219"/>
      <c r="J58" s="231">
        <v>0</v>
      </c>
      <c r="K58" s="231"/>
      <c r="L58" s="232">
        <v>10</v>
      </c>
      <c r="M58" s="219">
        <v>100</v>
      </c>
      <c r="N58" s="219">
        <v>200</v>
      </c>
      <c r="O58" s="232">
        <v>10</v>
      </c>
      <c r="P58" s="232">
        <v>46.02</v>
      </c>
      <c r="Q58" s="232">
        <v>137.65</v>
      </c>
      <c r="R58" s="219">
        <f t="shared" si="3"/>
        <v>1060</v>
      </c>
      <c r="S58" s="209"/>
    </row>
    <row r="59" s="196" customFormat="1" spans="1:19">
      <c r="A59" s="208">
        <f t="shared" si="0"/>
        <v>56</v>
      </c>
      <c r="B59" s="211" t="s">
        <v>403</v>
      </c>
      <c r="C59" s="211" t="s">
        <v>404</v>
      </c>
      <c r="D59" s="211" t="s">
        <v>343</v>
      </c>
      <c r="E59" s="219">
        <v>205977.15</v>
      </c>
      <c r="F59" s="219"/>
      <c r="G59" s="219"/>
      <c r="H59" s="219"/>
      <c r="I59" s="219"/>
      <c r="J59" s="231">
        <v>0</v>
      </c>
      <c r="K59" s="231"/>
      <c r="L59" s="232">
        <v>10</v>
      </c>
      <c r="M59" s="219">
        <v>100</v>
      </c>
      <c r="N59" s="219">
        <v>200</v>
      </c>
      <c r="O59" s="232">
        <v>10</v>
      </c>
      <c r="P59" s="232">
        <v>46.02</v>
      </c>
      <c r="Q59" s="232">
        <v>137.65</v>
      </c>
      <c r="R59" s="219">
        <f t="shared" si="3"/>
        <v>2059771.5</v>
      </c>
      <c r="S59" s="209" t="s">
        <v>405</v>
      </c>
    </row>
    <row r="60" s="196" customFormat="1" spans="1:19">
      <c r="A60" s="208">
        <f t="shared" si="0"/>
        <v>57</v>
      </c>
      <c r="B60" s="211" t="s">
        <v>406</v>
      </c>
      <c r="C60" s="211" t="s">
        <v>407</v>
      </c>
      <c r="D60" s="211" t="s">
        <v>343</v>
      </c>
      <c r="E60" s="219">
        <v>10670</v>
      </c>
      <c r="F60" s="219"/>
      <c r="G60" s="219"/>
      <c r="H60" s="219"/>
      <c r="I60" s="219"/>
      <c r="J60" s="231">
        <v>109</v>
      </c>
      <c r="K60" s="231"/>
      <c r="L60" s="232">
        <v>10</v>
      </c>
      <c r="M60" s="219">
        <v>100</v>
      </c>
      <c r="N60" s="219">
        <v>200</v>
      </c>
      <c r="O60" s="232">
        <v>10</v>
      </c>
      <c r="P60" s="232">
        <v>46.02</v>
      </c>
      <c r="Q60" s="232">
        <v>137.65</v>
      </c>
      <c r="R60" s="219">
        <f t="shared" si="3"/>
        <v>111716.18</v>
      </c>
      <c r="S60" s="209"/>
    </row>
    <row r="61" s="196" customFormat="1" spans="1:19">
      <c r="A61" s="208">
        <f t="shared" si="0"/>
        <v>58</v>
      </c>
      <c r="B61" s="209" t="s">
        <v>408</v>
      </c>
      <c r="C61" s="209" t="s">
        <v>409</v>
      </c>
      <c r="D61" s="209" t="s">
        <v>343</v>
      </c>
      <c r="E61" s="217">
        <v>1460</v>
      </c>
      <c r="F61" s="217"/>
      <c r="G61" s="217"/>
      <c r="H61" s="217"/>
      <c r="I61" s="217"/>
      <c r="J61" s="228"/>
      <c r="K61" s="228"/>
      <c r="L61" s="232">
        <v>10</v>
      </c>
      <c r="M61" s="219">
        <v>100</v>
      </c>
      <c r="N61" s="219">
        <v>200</v>
      </c>
      <c r="O61" s="232">
        <v>10</v>
      </c>
      <c r="P61" s="232">
        <v>46.02</v>
      </c>
      <c r="Q61" s="232">
        <v>137.65</v>
      </c>
      <c r="R61" s="219">
        <f t="shared" si="3"/>
        <v>14600</v>
      </c>
      <c r="S61" s="209"/>
    </row>
    <row r="62" s="196" customFormat="1" ht="31.5" spans="1:19">
      <c r="A62" s="208">
        <f t="shared" si="0"/>
        <v>59</v>
      </c>
      <c r="B62" s="209" t="s">
        <v>410</v>
      </c>
      <c r="C62" s="209" t="s">
        <v>410</v>
      </c>
      <c r="D62" s="209" t="s">
        <v>343</v>
      </c>
      <c r="E62" s="217">
        <v>2894</v>
      </c>
      <c r="F62" s="217"/>
      <c r="G62" s="217"/>
      <c r="H62" s="217"/>
      <c r="I62" s="217"/>
      <c r="J62" s="228">
        <v>45</v>
      </c>
      <c r="K62" s="228"/>
      <c r="L62" s="232">
        <v>10</v>
      </c>
      <c r="M62" s="219">
        <v>100</v>
      </c>
      <c r="N62" s="219">
        <v>200</v>
      </c>
      <c r="O62" s="232">
        <v>10</v>
      </c>
      <c r="P62" s="232">
        <v>46.02</v>
      </c>
      <c r="Q62" s="232">
        <v>137.65</v>
      </c>
      <c r="R62" s="219">
        <f t="shared" si="3"/>
        <v>31010.9</v>
      </c>
      <c r="S62" s="209"/>
    </row>
    <row r="63" s="196" customFormat="1" ht="31.5" spans="1:19">
      <c r="A63" s="208">
        <f t="shared" si="0"/>
        <v>60</v>
      </c>
      <c r="B63" s="209" t="s">
        <v>411</v>
      </c>
      <c r="C63" s="209" t="s">
        <v>411</v>
      </c>
      <c r="D63" s="209" t="s">
        <v>343</v>
      </c>
      <c r="E63" s="217">
        <v>5439</v>
      </c>
      <c r="F63" s="217"/>
      <c r="G63" s="217"/>
      <c r="H63" s="217"/>
      <c r="I63" s="217"/>
      <c r="J63" s="228">
        <v>190</v>
      </c>
      <c r="K63" s="228"/>
      <c r="L63" s="232">
        <v>10</v>
      </c>
      <c r="M63" s="219">
        <v>100</v>
      </c>
      <c r="N63" s="219">
        <v>200</v>
      </c>
      <c r="O63" s="232">
        <v>10</v>
      </c>
      <c r="P63" s="232">
        <v>46.02</v>
      </c>
      <c r="Q63" s="232">
        <v>137.65</v>
      </c>
      <c r="R63" s="219">
        <f t="shared" si="3"/>
        <v>63133.8</v>
      </c>
      <c r="S63" s="209"/>
    </row>
    <row r="64" s="196" customFormat="1" ht="31.5" spans="1:19">
      <c r="A64" s="208">
        <f t="shared" si="0"/>
        <v>61</v>
      </c>
      <c r="B64" s="209" t="s">
        <v>412</v>
      </c>
      <c r="C64" s="209" t="s">
        <v>412</v>
      </c>
      <c r="D64" s="209" t="s">
        <v>343</v>
      </c>
      <c r="E64" s="217">
        <v>1484</v>
      </c>
      <c r="F64" s="217"/>
      <c r="G64" s="217"/>
      <c r="H64" s="217"/>
      <c r="I64" s="217"/>
      <c r="J64" s="228">
        <v>76</v>
      </c>
      <c r="K64" s="228"/>
      <c r="L64" s="232">
        <v>10</v>
      </c>
      <c r="M64" s="219">
        <v>100</v>
      </c>
      <c r="N64" s="219">
        <v>200</v>
      </c>
      <c r="O64" s="232">
        <v>10</v>
      </c>
      <c r="P64" s="232">
        <v>46.02</v>
      </c>
      <c r="Q64" s="232">
        <v>137.65</v>
      </c>
      <c r="R64" s="219">
        <f t="shared" si="3"/>
        <v>18337.52</v>
      </c>
      <c r="S64" s="209"/>
    </row>
    <row r="65" s="196" customFormat="1" ht="31.5" spans="1:19">
      <c r="A65" s="208">
        <f t="shared" si="0"/>
        <v>62</v>
      </c>
      <c r="B65" s="209" t="s">
        <v>413</v>
      </c>
      <c r="C65" s="209" t="s">
        <v>413</v>
      </c>
      <c r="D65" s="209" t="s">
        <v>343</v>
      </c>
      <c r="E65" s="217">
        <v>4089</v>
      </c>
      <c r="F65" s="217"/>
      <c r="G65" s="217"/>
      <c r="H65" s="217"/>
      <c r="I65" s="217"/>
      <c r="J65" s="228">
        <v>192</v>
      </c>
      <c r="K65" s="228"/>
      <c r="L65" s="232">
        <v>10</v>
      </c>
      <c r="M65" s="219">
        <v>100</v>
      </c>
      <c r="N65" s="219">
        <v>200</v>
      </c>
      <c r="O65" s="232">
        <v>10</v>
      </c>
      <c r="P65" s="232">
        <v>46.02</v>
      </c>
      <c r="Q65" s="232">
        <v>137.65</v>
      </c>
      <c r="R65" s="219">
        <f t="shared" si="3"/>
        <v>49725.84</v>
      </c>
      <c r="S65" s="209"/>
    </row>
    <row r="66" s="196" customFormat="1" spans="1:19">
      <c r="A66" s="208">
        <f t="shared" si="0"/>
        <v>63</v>
      </c>
      <c r="B66" s="209" t="s">
        <v>414</v>
      </c>
      <c r="C66" s="209" t="s">
        <v>414</v>
      </c>
      <c r="D66" s="209" t="s">
        <v>343</v>
      </c>
      <c r="E66" s="217">
        <v>500</v>
      </c>
      <c r="F66" s="217"/>
      <c r="G66" s="217"/>
      <c r="H66" s="217"/>
      <c r="I66" s="217"/>
      <c r="J66" s="228"/>
      <c r="K66" s="228"/>
      <c r="L66" s="232">
        <v>10</v>
      </c>
      <c r="M66" s="219">
        <v>100</v>
      </c>
      <c r="N66" s="219">
        <v>200</v>
      </c>
      <c r="O66" s="232">
        <v>10</v>
      </c>
      <c r="P66" s="232">
        <v>46.02</v>
      </c>
      <c r="Q66" s="232">
        <v>137.65</v>
      </c>
      <c r="R66" s="219">
        <f t="shared" si="3"/>
        <v>5000</v>
      </c>
      <c r="S66" s="209"/>
    </row>
    <row r="67" s="196" customFormat="1" spans="1:19">
      <c r="A67" s="208">
        <f t="shared" si="0"/>
        <v>64</v>
      </c>
      <c r="B67" s="209" t="s">
        <v>415</v>
      </c>
      <c r="C67" s="209" t="s">
        <v>416</v>
      </c>
      <c r="D67" s="209" t="s">
        <v>343</v>
      </c>
      <c r="E67" s="217">
        <v>1250</v>
      </c>
      <c r="F67" s="217"/>
      <c r="G67" s="217"/>
      <c r="H67" s="217"/>
      <c r="I67" s="217"/>
      <c r="J67" s="228"/>
      <c r="K67" s="228"/>
      <c r="L67" s="232">
        <v>10</v>
      </c>
      <c r="M67" s="219">
        <v>100</v>
      </c>
      <c r="N67" s="219">
        <v>200</v>
      </c>
      <c r="O67" s="232">
        <v>10</v>
      </c>
      <c r="P67" s="232">
        <v>46.02</v>
      </c>
      <c r="Q67" s="232">
        <v>137.65</v>
      </c>
      <c r="R67" s="219">
        <f t="shared" si="3"/>
        <v>12500</v>
      </c>
      <c r="S67" s="209"/>
    </row>
    <row r="68" s="196" customFormat="1" ht="31.5" spans="1:19">
      <c r="A68" s="208">
        <f t="shared" ref="A68:A131" si="4">ROW()-3</f>
        <v>65</v>
      </c>
      <c r="B68" s="209" t="s">
        <v>417</v>
      </c>
      <c r="C68" s="209" t="s">
        <v>417</v>
      </c>
      <c r="D68" s="209" t="s">
        <v>343</v>
      </c>
      <c r="E68" s="217">
        <v>752</v>
      </c>
      <c r="F68" s="217"/>
      <c r="G68" s="217"/>
      <c r="H68" s="217"/>
      <c r="I68" s="217"/>
      <c r="J68" s="228"/>
      <c r="K68" s="228"/>
      <c r="L68" s="232">
        <v>10</v>
      </c>
      <c r="M68" s="219">
        <v>100</v>
      </c>
      <c r="N68" s="219">
        <v>200</v>
      </c>
      <c r="O68" s="232">
        <v>10</v>
      </c>
      <c r="P68" s="232">
        <v>46.02</v>
      </c>
      <c r="Q68" s="232">
        <v>137.65</v>
      </c>
      <c r="R68" s="219">
        <f t="shared" si="3"/>
        <v>7520</v>
      </c>
      <c r="S68" s="209"/>
    </row>
    <row r="69" s="196" customFormat="1" ht="31.5" spans="1:19">
      <c r="A69" s="208">
        <f t="shared" si="4"/>
        <v>66</v>
      </c>
      <c r="B69" s="209" t="s">
        <v>418</v>
      </c>
      <c r="C69" s="209" t="s">
        <v>418</v>
      </c>
      <c r="D69" s="209" t="s">
        <v>343</v>
      </c>
      <c r="E69" s="217">
        <v>1431</v>
      </c>
      <c r="F69" s="217"/>
      <c r="G69" s="217"/>
      <c r="H69" s="217"/>
      <c r="I69" s="217"/>
      <c r="J69" s="228">
        <v>28</v>
      </c>
      <c r="K69" s="228"/>
      <c r="L69" s="232">
        <v>10</v>
      </c>
      <c r="M69" s="219">
        <v>100</v>
      </c>
      <c r="N69" s="219">
        <v>200</v>
      </c>
      <c r="O69" s="232">
        <v>10</v>
      </c>
      <c r="P69" s="232">
        <v>46.02</v>
      </c>
      <c r="Q69" s="232">
        <v>137.65</v>
      </c>
      <c r="R69" s="219">
        <f t="shared" si="3"/>
        <v>15598.56</v>
      </c>
      <c r="S69" s="209"/>
    </row>
    <row r="70" s="196" customFormat="1" spans="1:19">
      <c r="A70" s="208">
        <f t="shared" si="4"/>
        <v>67</v>
      </c>
      <c r="B70" s="209" t="s">
        <v>419</v>
      </c>
      <c r="C70" s="209" t="s">
        <v>419</v>
      </c>
      <c r="D70" s="209" t="s">
        <v>343</v>
      </c>
      <c r="E70" s="217">
        <v>11596</v>
      </c>
      <c r="F70" s="217"/>
      <c r="G70" s="217"/>
      <c r="H70" s="217"/>
      <c r="I70" s="217"/>
      <c r="J70" s="228"/>
      <c r="K70" s="228"/>
      <c r="L70" s="232">
        <v>10</v>
      </c>
      <c r="M70" s="219">
        <v>100</v>
      </c>
      <c r="N70" s="219">
        <v>200</v>
      </c>
      <c r="O70" s="232">
        <v>10</v>
      </c>
      <c r="P70" s="232">
        <v>46.02</v>
      </c>
      <c r="Q70" s="232">
        <v>137.65</v>
      </c>
      <c r="R70" s="219">
        <f t="shared" si="3"/>
        <v>115960</v>
      </c>
      <c r="S70" s="209"/>
    </row>
    <row r="71" s="196" customFormat="1" ht="31.5" spans="1:19">
      <c r="A71" s="208">
        <f t="shared" si="4"/>
        <v>68</v>
      </c>
      <c r="B71" s="209" t="s">
        <v>420</v>
      </c>
      <c r="C71" s="209" t="s">
        <v>393</v>
      </c>
      <c r="D71" s="209" t="s">
        <v>343</v>
      </c>
      <c r="E71" s="219">
        <v>222914</v>
      </c>
      <c r="F71" s="219"/>
      <c r="G71" s="219"/>
      <c r="H71" s="217"/>
      <c r="I71" s="217"/>
      <c r="J71" s="228">
        <v>0</v>
      </c>
      <c r="K71" s="228"/>
      <c r="L71" s="232">
        <v>10</v>
      </c>
      <c r="M71" s="219">
        <v>100</v>
      </c>
      <c r="N71" s="219">
        <v>200</v>
      </c>
      <c r="O71" s="232">
        <v>10</v>
      </c>
      <c r="P71" s="232">
        <v>46.02</v>
      </c>
      <c r="Q71" s="232">
        <v>137.65</v>
      </c>
      <c r="R71" s="219">
        <f t="shared" si="3"/>
        <v>2229140</v>
      </c>
      <c r="S71" s="211" t="s">
        <v>421</v>
      </c>
    </row>
    <row r="72" s="196" customFormat="1" spans="1:19">
      <c r="A72" s="208">
        <f t="shared" si="4"/>
        <v>69</v>
      </c>
      <c r="B72" s="209" t="s">
        <v>422</v>
      </c>
      <c r="C72" s="209" t="s">
        <v>423</v>
      </c>
      <c r="D72" s="209" t="s">
        <v>343</v>
      </c>
      <c r="E72" s="219">
        <v>14221</v>
      </c>
      <c r="F72" s="219"/>
      <c r="G72" s="219"/>
      <c r="H72" s="217"/>
      <c r="I72" s="217"/>
      <c r="J72" s="228"/>
      <c r="K72" s="228"/>
      <c r="L72" s="232">
        <v>10</v>
      </c>
      <c r="M72" s="219">
        <v>100</v>
      </c>
      <c r="N72" s="219">
        <v>200</v>
      </c>
      <c r="O72" s="232">
        <v>10</v>
      </c>
      <c r="P72" s="232">
        <v>46.02</v>
      </c>
      <c r="Q72" s="232">
        <v>137.65</v>
      </c>
      <c r="R72" s="219">
        <f t="shared" si="3"/>
        <v>142210</v>
      </c>
      <c r="S72" s="209"/>
    </row>
    <row r="73" s="196" customFormat="1" spans="1:19">
      <c r="A73" s="208">
        <f t="shared" si="4"/>
        <v>70</v>
      </c>
      <c r="B73" s="209" t="s">
        <v>406</v>
      </c>
      <c r="C73" s="209" t="s">
        <v>424</v>
      </c>
      <c r="D73" s="209" t="s">
        <v>343</v>
      </c>
      <c r="E73" s="219">
        <v>3400</v>
      </c>
      <c r="F73" s="219"/>
      <c r="G73" s="219"/>
      <c r="H73" s="217"/>
      <c r="I73" s="217"/>
      <c r="J73" s="228">
        <v>110</v>
      </c>
      <c r="K73" s="228"/>
      <c r="L73" s="232">
        <v>10</v>
      </c>
      <c r="M73" s="219">
        <v>100</v>
      </c>
      <c r="N73" s="219">
        <v>200</v>
      </c>
      <c r="O73" s="232">
        <v>10</v>
      </c>
      <c r="P73" s="232">
        <v>46.02</v>
      </c>
      <c r="Q73" s="232">
        <v>137.65</v>
      </c>
      <c r="R73" s="219">
        <f t="shared" si="3"/>
        <v>39062.2</v>
      </c>
      <c r="S73" s="209"/>
    </row>
    <row r="74" s="196" customFormat="1" ht="31.5" spans="1:19">
      <c r="A74" s="208">
        <f t="shared" si="4"/>
        <v>71</v>
      </c>
      <c r="B74" s="209" t="s">
        <v>406</v>
      </c>
      <c r="C74" s="209" t="s">
        <v>425</v>
      </c>
      <c r="D74" s="209" t="s">
        <v>343</v>
      </c>
      <c r="E74" s="219"/>
      <c r="F74" s="219"/>
      <c r="G74" s="219"/>
      <c r="H74" s="217"/>
      <c r="I74" s="217"/>
      <c r="J74" s="228"/>
      <c r="K74" s="228"/>
      <c r="L74" s="232">
        <v>10</v>
      </c>
      <c r="M74" s="219">
        <v>100</v>
      </c>
      <c r="N74" s="219">
        <v>200</v>
      </c>
      <c r="O74" s="232">
        <v>10</v>
      </c>
      <c r="P74" s="232">
        <v>46.02</v>
      </c>
      <c r="Q74" s="232">
        <v>137.65</v>
      </c>
      <c r="R74" s="219">
        <f t="shared" si="3"/>
        <v>0</v>
      </c>
      <c r="S74" s="209"/>
    </row>
    <row r="75" s="196" customFormat="1" spans="1:19">
      <c r="A75" s="208">
        <f t="shared" si="4"/>
        <v>72</v>
      </c>
      <c r="B75" s="209" t="s">
        <v>406</v>
      </c>
      <c r="C75" s="209" t="s">
        <v>426</v>
      </c>
      <c r="D75" s="209" t="s">
        <v>343</v>
      </c>
      <c r="E75" s="217">
        <v>22</v>
      </c>
      <c r="F75" s="217"/>
      <c r="G75" s="217"/>
      <c r="H75" s="217">
        <v>45</v>
      </c>
      <c r="I75" s="217"/>
      <c r="J75" s="228"/>
      <c r="K75" s="228"/>
      <c r="L75" s="232">
        <v>10</v>
      </c>
      <c r="M75" s="219">
        <v>100</v>
      </c>
      <c r="N75" s="219">
        <v>200</v>
      </c>
      <c r="O75" s="232">
        <v>10</v>
      </c>
      <c r="P75" s="232">
        <v>46.02</v>
      </c>
      <c r="Q75" s="232">
        <v>137.65</v>
      </c>
      <c r="R75" s="219">
        <f t="shared" si="3"/>
        <v>9220</v>
      </c>
      <c r="S75" s="209"/>
    </row>
    <row r="76" s="196" customFormat="1" ht="31.5" spans="1:19">
      <c r="A76" s="208">
        <f t="shared" si="4"/>
        <v>73</v>
      </c>
      <c r="B76" s="209" t="s">
        <v>427</v>
      </c>
      <c r="C76" s="209" t="s">
        <v>427</v>
      </c>
      <c r="D76" s="209" t="s">
        <v>343</v>
      </c>
      <c r="E76" s="217">
        <v>269.35</v>
      </c>
      <c r="F76" s="217"/>
      <c r="G76" s="217"/>
      <c r="H76" s="217"/>
      <c r="I76" s="217"/>
      <c r="J76" s="228"/>
      <c r="K76" s="228"/>
      <c r="L76" s="232">
        <v>10</v>
      </c>
      <c r="M76" s="219">
        <v>100</v>
      </c>
      <c r="N76" s="219">
        <v>200</v>
      </c>
      <c r="O76" s="232">
        <v>10</v>
      </c>
      <c r="P76" s="232">
        <v>46.02</v>
      </c>
      <c r="Q76" s="232">
        <v>137.65</v>
      </c>
      <c r="R76" s="219">
        <f t="shared" si="3"/>
        <v>2693.5</v>
      </c>
      <c r="S76" s="209"/>
    </row>
    <row r="77" s="196" customFormat="1" ht="31.5" spans="1:19">
      <c r="A77" s="208">
        <f t="shared" si="4"/>
        <v>74</v>
      </c>
      <c r="B77" s="209" t="s">
        <v>428</v>
      </c>
      <c r="C77" s="209" t="s">
        <v>429</v>
      </c>
      <c r="D77" s="209" t="s">
        <v>343</v>
      </c>
      <c r="E77" s="217">
        <f>9263-66</f>
        <v>9197</v>
      </c>
      <c r="F77" s="217"/>
      <c r="G77" s="217"/>
      <c r="H77" s="217">
        <v>66</v>
      </c>
      <c r="I77" s="217"/>
      <c r="J77" s="228">
        <v>193</v>
      </c>
      <c r="K77" s="228"/>
      <c r="L77" s="232">
        <v>10</v>
      </c>
      <c r="M77" s="219">
        <v>100</v>
      </c>
      <c r="N77" s="219">
        <v>200</v>
      </c>
      <c r="O77" s="232">
        <v>10</v>
      </c>
      <c r="P77" s="232">
        <v>46.02</v>
      </c>
      <c r="Q77" s="232">
        <v>137.65</v>
      </c>
      <c r="R77" s="219">
        <f t="shared" si="3"/>
        <v>114051.86</v>
      </c>
      <c r="S77" s="246"/>
    </row>
    <row r="78" s="196" customFormat="1" ht="31.5" spans="1:19">
      <c r="A78" s="208">
        <f t="shared" si="4"/>
        <v>75</v>
      </c>
      <c r="B78" s="209" t="s">
        <v>430</v>
      </c>
      <c r="C78" s="209" t="s">
        <v>431</v>
      </c>
      <c r="D78" s="209" t="s">
        <v>343</v>
      </c>
      <c r="E78" s="217">
        <v>26038</v>
      </c>
      <c r="F78" s="217"/>
      <c r="G78" s="217"/>
      <c r="H78" s="217"/>
      <c r="I78" s="217"/>
      <c r="J78" s="228"/>
      <c r="K78" s="228"/>
      <c r="L78" s="232">
        <v>10</v>
      </c>
      <c r="M78" s="219">
        <v>100</v>
      </c>
      <c r="N78" s="219">
        <v>200</v>
      </c>
      <c r="O78" s="232">
        <v>10</v>
      </c>
      <c r="P78" s="232">
        <v>46.02</v>
      </c>
      <c r="Q78" s="232">
        <v>137.65</v>
      </c>
      <c r="R78" s="219">
        <f t="shared" si="3"/>
        <v>260380</v>
      </c>
      <c r="S78" s="209"/>
    </row>
    <row r="79" s="196" customFormat="1" spans="1:19">
      <c r="A79" s="208">
        <f t="shared" si="4"/>
        <v>76</v>
      </c>
      <c r="B79" s="209" t="s">
        <v>65</v>
      </c>
      <c r="C79" s="209" t="s">
        <v>432</v>
      </c>
      <c r="D79" s="209" t="s">
        <v>343</v>
      </c>
      <c r="E79" s="217">
        <v>24255</v>
      </c>
      <c r="F79" s="217"/>
      <c r="G79" s="217"/>
      <c r="H79" s="217">
        <v>52</v>
      </c>
      <c r="I79" s="217"/>
      <c r="J79" s="228">
        <v>446</v>
      </c>
      <c r="K79" s="228"/>
      <c r="L79" s="232">
        <v>10</v>
      </c>
      <c r="M79" s="219">
        <v>100</v>
      </c>
      <c r="N79" s="219">
        <v>200</v>
      </c>
      <c r="O79" s="232">
        <v>10</v>
      </c>
      <c r="P79" s="232">
        <v>46.02</v>
      </c>
      <c r="Q79" s="232">
        <v>137.65</v>
      </c>
      <c r="R79" s="219">
        <f t="shared" si="3"/>
        <v>273474.92</v>
      </c>
      <c r="S79" s="209"/>
    </row>
    <row r="80" s="196" customFormat="1" spans="1:19">
      <c r="A80" s="208">
        <f t="shared" si="4"/>
        <v>77</v>
      </c>
      <c r="B80" s="209" t="s">
        <v>65</v>
      </c>
      <c r="C80" s="209" t="s">
        <v>64</v>
      </c>
      <c r="D80" s="209" t="s">
        <v>343</v>
      </c>
      <c r="E80" s="217"/>
      <c r="F80" s="217"/>
      <c r="G80" s="217"/>
      <c r="H80" s="217"/>
      <c r="I80" s="217"/>
      <c r="J80" s="228">
        <v>466</v>
      </c>
      <c r="K80" s="228"/>
      <c r="L80" s="232">
        <v>10</v>
      </c>
      <c r="M80" s="219">
        <v>100</v>
      </c>
      <c r="N80" s="219">
        <v>200</v>
      </c>
      <c r="O80" s="232">
        <v>10</v>
      </c>
      <c r="P80" s="232">
        <v>46.02</v>
      </c>
      <c r="Q80" s="232">
        <v>137.65</v>
      </c>
      <c r="R80" s="219">
        <f t="shared" si="3"/>
        <v>21445.32</v>
      </c>
      <c r="S80" s="209"/>
    </row>
    <row r="81" s="196" customFormat="1" spans="1:19">
      <c r="A81" s="208">
        <f t="shared" si="4"/>
        <v>78</v>
      </c>
      <c r="B81" s="209" t="s">
        <v>433</v>
      </c>
      <c r="C81" s="209" t="s">
        <v>434</v>
      </c>
      <c r="D81" s="209" t="s">
        <v>330</v>
      </c>
      <c r="E81" s="217">
        <v>18362.81</v>
      </c>
      <c r="F81" s="217"/>
      <c r="G81" s="217"/>
      <c r="H81" s="217"/>
      <c r="I81" s="217">
        <v>5152.87</v>
      </c>
      <c r="J81" s="228">
        <v>47</v>
      </c>
      <c r="K81" s="228">
        <v>245</v>
      </c>
      <c r="L81" s="232">
        <v>10</v>
      </c>
      <c r="M81" s="219">
        <v>100</v>
      </c>
      <c r="N81" s="219">
        <v>200</v>
      </c>
      <c r="O81" s="232">
        <v>10</v>
      </c>
      <c r="P81" s="232">
        <v>46.02</v>
      </c>
      <c r="Q81" s="232">
        <v>137.65</v>
      </c>
      <c r="R81" s="219">
        <f t="shared" si="3"/>
        <v>271043.99</v>
      </c>
      <c r="S81" s="209"/>
    </row>
    <row r="82" s="196" customFormat="1" spans="1:19">
      <c r="A82" s="208">
        <f t="shared" si="4"/>
        <v>79</v>
      </c>
      <c r="B82" s="209" t="s">
        <v>435</v>
      </c>
      <c r="C82" s="209" t="s">
        <v>436</v>
      </c>
      <c r="D82" s="209" t="s">
        <v>343</v>
      </c>
      <c r="E82" s="217">
        <v>9094</v>
      </c>
      <c r="F82" s="217"/>
      <c r="G82" s="217"/>
      <c r="H82" s="217"/>
      <c r="I82" s="217"/>
      <c r="J82" s="228">
        <v>267</v>
      </c>
      <c r="K82" s="228">
        <v>27</v>
      </c>
      <c r="L82" s="215">
        <v>10</v>
      </c>
      <c r="M82" s="217">
        <v>100</v>
      </c>
      <c r="N82" s="217">
        <v>200</v>
      </c>
      <c r="O82" s="215">
        <v>10</v>
      </c>
      <c r="P82" s="215">
        <v>46.02</v>
      </c>
      <c r="Q82" s="215">
        <v>137.65</v>
      </c>
      <c r="R82" s="217">
        <f t="shared" si="3"/>
        <v>106943.89</v>
      </c>
      <c r="S82" s="209" t="s">
        <v>437</v>
      </c>
    </row>
    <row r="83" s="196" customFormat="1" spans="1:19">
      <c r="A83" s="208">
        <f t="shared" si="4"/>
        <v>80</v>
      </c>
      <c r="B83" s="209" t="s">
        <v>438</v>
      </c>
      <c r="C83" s="209" t="s">
        <v>61</v>
      </c>
      <c r="D83" s="209" t="s">
        <v>330</v>
      </c>
      <c r="E83" s="217">
        <v>586.2</v>
      </c>
      <c r="F83" s="217"/>
      <c r="G83" s="217"/>
      <c r="H83" s="217"/>
      <c r="I83" s="217"/>
      <c r="J83" s="228">
        <v>215</v>
      </c>
      <c r="K83" s="228"/>
      <c r="L83" s="232">
        <v>10</v>
      </c>
      <c r="M83" s="219">
        <v>100</v>
      </c>
      <c r="N83" s="219">
        <v>200</v>
      </c>
      <c r="O83" s="232">
        <v>10</v>
      </c>
      <c r="P83" s="232">
        <v>46.02</v>
      </c>
      <c r="Q83" s="232">
        <v>137.65</v>
      </c>
      <c r="R83" s="219">
        <f t="shared" si="3"/>
        <v>15756.3</v>
      </c>
      <c r="S83" s="209"/>
    </row>
    <row r="84" s="196" customFormat="1" spans="1:19">
      <c r="A84" s="208">
        <f t="shared" si="4"/>
        <v>81</v>
      </c>
      <c r="B84" s="209" t="s">
        <v>438</v>
      </c>
      <c r="C84" s="209" t="s">
        <v>439</v>
      </c>
      <c r="D84" s="209" t="s">
        <v>330</v>
      </c>
      <c r="E84" s="217">
        <v>479.6</v>
      </c>
      <c r="F84" s="217"/>
      <c r="G84" s="217"/>
      <c r="H84" s="217">
        <v>275</v>
      </c>
      <c r="I84" s="217"/>
      <c r="J84" s="228"/>
      <c r="K84" s="228"/>
      <c r="L84" s="232">
        <v>10</v>
      </c>
      <c r="M84" s="219">
        <v>100</v>
      </c>
      <c r="N84" s="219">
        <v>200</v>
      </c>
      <c r="O84" s="232">
        <v>10</v>
      </c>
      <c r="P84" s="232">
        <v>46.02</v>
      </c>
      <c r="Q84" s="232">
        <v>137.65</v>
      </c>
      <c r="R84" s="219">
        <f t="shared" si="3"/>
        <v>59796</v>
      </c>
      <c r="S84" s="209"/>
    </row>
    <row r="85" s="196" customFormat="1" ht="47.25" spans="1:19">
      <c r="A85" s="208">
        <f t="shared" si="4"/>
        <v>82</v>
      </c>
      <c r="B85" s="209" t="s">
        <v>440</v>
      </c>
      <c r="C85" s="209" t="s">
        <v>441</v>
      </c>
      <c r="D85" s="209" t="s">
        <v>343</v>
      </c>
      <c r="E85" s="217"/>
      <c r="F85" s="217"/>
      <c r="G85" s="217">
        <v>315</v>
      </c>
      <c r="H85" s="217"/>
      <c r="I85" s="217"/>
      <c r="J85" s="228"/>
      <c r="K85" s="228"/>
      <c r="L85" s="232">
        <v>10</v>
      </c>
      <c r="M85" s="219">
        <v>100</v>
      </c>
      <c r="N85" s="219">
        <v>200</v>
      </c>
      <c r="O85" s="232">
        <v>10</v>
      </c>
      <c r="P85" s="232">
        <v>46.02</v>
      </c>
      <c r="Q85" s="232">
        <v>137.65</v>
      </c>
      <c r="R85" s="219">
        <f t="shared" si="3"/>
        <v>31500</v>
      </c>
      <c r="S85" s="209"/>
    </row>
    <row r="86" s="196" customFormat="1" ht="47.25" spans="1:19">
      <c r="A86" s="208">
        <f t="shared" si="4"/>
        <v>83</v>
      </c>
      <c r="B86" s="209" t="s">
        <v>442</v>
      </c>
      <c r="C86" s="209" t="s">
        <v>443</v>
      </c>
      <c r="D86" s="209" t="s">
        <v>343</v>
      </c>
      <c r="E86" s="217">
        <v>3129.69</v>
      </c>
      <c r="F86" s="217"/>
      <c r="G86" s="217"/>
      <c r="H86" s="217"/>
      <c r="I86" s="217"/>
      <c r="J86" s="228"/>
      <c r="K86" s="228"/>
      <c r="L86" s="232">
        <v>10</v>
      </c>
      <c r="M86" s="219">
        <v>100</v>
      </c>
      <c r="N86" s="219">
        <v>200</v>
      </c>
      <c r="O86" s="232">
        <v>10</v>
      </c>
      <c r="P86" s="232">
        <v>46.02</v>
      </c>
      <c r="Q86" s="232">
        <v>137.65</v>
      </c>
      <c r="R86" s="219">
        <f t="shared" si="3"/>
        <v>31296.9</v>
      </c>
      <c r="S86" s="209"/>
    </row>
    <row r="87" s="196" customFormat="1" ht="31.5" spans="1:19">
      <c r="A87" s="208">
        <f t="shared" si="4"/>
        <v>84</v>
      </c>
      <c r="B87" s="209" t="s">
        <v>444</v>
      </c>
      <c r="C87" s="209"/>
      <c r="D87" s="209" t="s">
        <v>343</v>
      </c>
      <c r="E87" s="217">
        <v>1001</v>
      </c>
      <c r="F87" s="217"/>
      <c r="G87" s="217"/>
      <c r="H87" s="217"/>
      <c r="I87" s="217"/>
      <c r="J87" s="228"/>
      <c r="K87" s="228"/>
      <c r="L87" s="232">
        <v>10</v>
      </c>
      <c r="M87" s="219">
        <v>100</v>
      </c>
      <c r="N87" s="219">
        <v>200</v>
      </c>
      <c r="O87" s="232">
        <v>10</v>
      </c>
      <c r="P87" s="232">
        <v>46.02</v>
      </c>
      <c r="Q87" s="232">
        <v>137.65</v>
      </c>
      <c r="R87" s="219">
        <f t="shared" si="3"/>
        <v>10010</v>
      </c>
      <c r="S87" s="209"/>
    </row>
    <row r="88" s="196" customFormat="1" spans="1:19">
      <c r="A88" s="208">
        <f t="shared" si="4"/>
        <v>85</v>
      </c>
      <c r="B88" s="209" t="s">
        <v>445</v>
      </c>
      <c r="C88" s="209" t="s">
        <v>445</v>
      </c>
      <c r="D88" s="209" t="s">
        <v>343</v>
      </c>
      <c r="E88" s="217">
        <v>2629</v>
      </c>
      <c r="F88" s="217"/>
      <c r="G88" s="217"/>
      <c r="H88" s="217"/>
      <c r="I88" s="217"/>
      <c r="J88" s="228"/>
      <c r="K88" s="228"/>
      <c r="L88" s="232">
        <v>10</v>
      </c>
      <c r="M88" s="219">
        <v>100</v>
      </c>
      <c r="N88" s="219">
        <v>200</v>
      </c>
      <c r="O88" s="232">
        <v>10</v>
      </c>
      <c r="P88" s="232">
        <v>46.02</v>
      </c>
      <c r="Q88" s="232">
        <v>137.65</v>
      </c>
      <c r="R88" s="219">
        <f t="shared" si="3"/>
        <v>26290</v>
      </c>
      <c r="S88" s="209"/>
    </row>
    <row r="89" s="196" customFormat="1" ht="31.5" spans="1:19">
      <c r="A89" s="208">
        <f t="shared" si="4"/>
        <v>86</v>
      </c>
      <c r="B89" s="209" t="s">
        <v>63</v>
      </c>
      <c r="C89" s="209" t="s">
        <v>446</v>
      </c>
      <c r="D89" s="209" t="s">
        <v>330</v>
      </c>
      <c r="E89" s="217">
        <v>61364.65</v>
      </c>
      <c r="F89" s="217"/>
      <c r="G89" s="217"/>
      <c r="H89" s="217">
        <v>858</v>
      </c>
      <c r="I89" s="217"/>
      <c r="J89" s="228">
        <v>1625</v>
      </c>
      <c r="K89" s="228"/>
      <c r="L89" s="232">
        <v>10</v>
      </c>
      <c r="M89" s="219">
        <v>100</v>
      </c>
      <c r="N89" s="219">
        <v>200</v>
      </c>
      <c r="O89" s="232">
        <v>10</v>
      </c>
      <c r="P89" s="232">
        <v>46.02</v>
      </c>
      <c r="Q89" s="232">
        <v>137.65</v>
      </c>
      <c r="R89" s="219">
        <f t="shared" si="3"/>
        <v>860029</v>
      </c>
      <c r="S89" s="209"/>
    </row>
    <row r="90" s="196" customFormat="1" spans="1:19">
      <c r="A90" s="208">
        <f t="shared" si="4"/>
        <v>87</v>
      </c>
      <c r="B90" s="209" t="s">
        <v>447</v>
      </c>
      <c r="C90" s="209"/>
      <c r="D90" s="209" t="s">
        <v>343</v>
      </c>
      <c r="E90" s="217">
        <v>2018</v>
      </c>
      <c r="F90" s="217"/>
      <c r="G90" s="217"/>
      <c r="H90" s="217"/>
      <c r="I90" s="217"/>
      <c r="J90" s="228"/>
      <c r="K90" s="228"/>
      <c r="L90" s="232">
        <v>10</v>
      </c>
      <c r="M90" s="219">
        <v>100</v>
      </c>
      <c r="N90" s="219">
        <v>200</v>
      </c>
      <c r="O90" s="232">
        <v>10</v>
      </c>
      <c r="P90" s="232">
        <v>46.02</v>
      </c>
      <c r="Q90" s="232">
        <v>137.65</v>
      </c>
      <c r="R90" s="219">
        <f t="shared" si="3"/>
        <v>20180</v>
      </c>
      <c r="S90" s="209"/>
    </row>
    <row r="91" s="196" customFormat="1" ht="31.5" spans="1:19">
      <c r="A91" s="208">
        <f t="shared" si="4"/>
        <v>88</v>
      </c>
      <c r="B91" s="209" t="s">
        <v>448</v>
      </c>
      <c r="C91" s="209"/>
      <c r="D91" s="209" t="s">
        <v>343</v>
      </c>
      <c r="E91" s="217">
        <v>2338</v>
      </c>
      <c r="F91" s="217"/>
      <c r="G91" s="217"/>
      <c r="H91" s="217"/>
      <c r="I91" s="217"/>
      <c r="J91" s="228"/>
      <c r="K91" s="228"/>
      <c r="L91" s="232">
        <v>10</v>
      </c>
      <c r="M91" s="219">
        <v>100</v>
      </c>
      <c r="N91" s="219">
        <v>200</v>
      </c>
      <c r="O91" s="232">
        <v>10</v>
      </c>
      <c r="P91" s="232">
        <v>46.02</v>
      </c>
      <c r="Q91" s="232">
        <v>137.65</v>
      </c>
      <c r="R91" s="219">
        <f t="shared" si="3"/>
        <v>23380</v>
      </c>
      <c r="S91" s="209"/>
    </row>
    <row r="92" s="196" customFormat="1" ht="47.25" spans="1:19">
      <c r="A92" s="208">
        <f t="shared" si="4"/>
        <v>89</v>
      </c>
      <c r="B92" s="209" t="s">
        <v>449</v>
      </c>
      <c r="C92" s="209"/>
      <c r="D92" s="209" t="s">
        <v>343</v>
      </c>
      <c r="E92" s="217">
        <v>230</v>
      </c>
      <c r="F92" s="217"/>
      <c r="G92" s="217"/>
      <c r="H92" s="217"/>
      <c r="I92" s="217"/>
      <c r="J92" s="228"/>
      <c r="K92" s="228"/>
      <c r="L92" s="232">
        <v>10</v>
      </c>
      <c r="M92" s="219">
        <v>100</v>
      </c>
      <c r="N92" s="219">
        <v>200</v>
      </c>
      <c r="O92" s="232">
        <v>10</v>
      </c>
      <c r="P92" s="232">
        <v>46.02</v>
      </c>
      <c r="Q92" s="232">
        <v>137.65</v>
      </c>
      <c r="R92" s="219">
        <f t="shared" si="3"/>
        <v>2300</v>
      </c>
      <c r="S92" s="209"/>
    </row>
    <row r="93" s="196" customFormat="1" ht="63" spans="1:19">
      <c r="A93" s="208">
        <f t="shared" si="4"/>
        <v>90</v>
      </c>
      <c r="B93" s="209" t="s">
        <v>450</v>
      </c>
      <c r="C93" s="209"/>
      <c r="D93" s="209" t="s">
        <v>343</v>
      </c>
      <c r="E93" s="217">
        <v>16200</v>
      </c>
      <c r="F93" s="217"/>
      <c r="G93" s="217"/>
      <c r="H93" s="217"/>
      <c r="I93" s="217"/>
      <c r="J93" s="228"/>
      <c r="K93" s="228"/>
      <c r="L93" s="232">
        <v>10</v>
      </c>
      <c r="M93" s="219">
        <v>100</v>
      </c>
      <c r="N93" s="219">
        <v>200</v>
      </c>
      <c r="O93" s="232">
        <v>10</v>
      </c>
      <c r="P93" s="232">
        <v>46.02</v>
      </c>
      <c r="Q93" s="232">
        <v>137.65</v>
      </c>
      <c r="R93" s="219">
        <f t="shared" si="3"/>
        <v>162000</v>
      </c>
      <c r="S93" s="209"/>
    </row>
    <row r="94" s="196" customFormat="1" spans="1:19">
      <c r="A94" s="208">
        <f t="shared" si="4"/>
        <v>91</v>
      </c>
      <c r="B94" s="209" t="s">
        <v>451</v>
      </c>
      <c r="C94" s="209" t="s">
        <v>452</v>
      </c>
      <c r="D94" s="209" t="s">
        <v>343</v>
      </c>
      <c r="E94" s="219">
        <v>2190</v>
      </c>
      <c r="F94" s="217"/>
      <c r="G94" s="217"/>
      <c r="H94" s="217"/>
      <c r="I94" s="217"/>
      <c r="J94" s="228">
        <v>120</v>
      </c>
      <c r="K94" s="228"/>
      <c r="L94" s="232">
        <v>10</v>
      </c>
      <c r="M94" s="219">
        <v>100</v>
      </c>
      <c r="N94" s="219">
        <v>200</v>
      </c>
      <c r="O94" s="232">
        <v>10</v>
      </c>
      <c r="P94" s="232">
        <v>46.02</v>
      </c>
      <c r="Q94" s="232">
        <v>137.65</v>
      </c>
      <c r="R94" s="219">
        <f t="shared" si="3"/>
        <v>27422.4</v>
      </c>
      <c r="S94" s="209" t="s">
        <v>453</v>
      </c>
    </row>
    <row r="95" s="196" customFormat="1" ht="31.5" spans="1:19">
      <c r="A95" s="208">
        <f t="shared" si="4"/>
        <v>92</v>
      </c>
      <c r="B95" s="209" t="s">
        <v>454</v>
      </c>
      <c r="C95" s="209" t="s">
        <v>455</v>
      </c>
      <c r="D95" s="209" t="s">
        <v>343</v>
      </c>
      <c r="E95" s="217">
        <v>317</v>
      </c>
      <c r="F95" s="217"/>
      <c r="G95" s="217"/>
      <c r="H95" s="217"/>
      <c r="I95" s="217"/>
      <c r="J95" s="228"/>
      <c r="K95" s="228"/>
      <c r="L95" s="232">
        <v>10</v>
      </c>
      <c r="M95" s="219">
        <v>100</v>
      </c>
      <c r="N95" s="219">
        <v>200</v>
      </c>
      <c r="O95" s="232">
        <v>10</v>
      </c>
      <c r="P95" s="232">
        <v>46.02</v>
      </c>
      <c r="Q95" s="232">
        <v>137.65</v>
      </c>
      <c r="R95" s="219">
        <f t="shared" si="3"/>
        <v>3170</v>
      </c>
      <c r="S95" s="209"/>
    </row>
    <row r="96" s="196" customFormat="1" ht="31.5" spans="1:19">
      <c r="A96" s="208">
        <f t="shared" si="4"/>
        <v>93</v>
      </c>
      <c r="B96" s="209" t="s">
        <v>456</v>
      </c>
      <c r="C96" s="209" t="s">
        <v>457</v>
      </c>
      <c r="D96" s="209" t="s">
        <v>343</v>
      </c>
      <c r="E96" s="217">
        <v>69</v>
      </c>
      <c r="F96" s="217"/>
      <c r="G96" s="217"/>
      <c r="H96" s="217"/>
      <c r="I96" s="217"/>
      <c r="J96" s="228">
        <v>69</v>
      </c>
      <c r="K96" s="228"/>
      <c r="L96" s="232">
        <v>10</v>
      </c>
      <c r="M96" s="219">
        <v>100</v>
      </c>
      <c r="N96" s="219">
        <v>200</v>
      </c>
      <c r="O96" s="232">
        <v>10</v>
      </c>
      <c r="P96" s="232">
        <v>46.02</v>
      </c>
      <c r="Q96" s="232">
        <v>137.65</v>
      </c>
      <c r="R96" s="219">
        <f t="shared" si="3"/>
        <v>3865.38</v>
      </c>
      <c r="S96" s="209"/>
    </row>
    <row r="97" s="196" customFormat="1" ht="31.5" spans="1:19">
      <c r="A97" s="208">
        <f t="shared" si="4"/>
        <v>94</v>
      </c>
      <c r="B97" s="209" t="s">
        <v>458</v>
      </c>
      <c r="C97" s="209" t="s">
        <v>459</v>
      </c>
      <c r="D97" s="209" t="s">
        <v>330</v>
      </c>
      <c r="E97" s="217"/>
      <c r="F97" s="217"/>
      <c r="G97" s="217"/>
      <c r="H97" s="217"/>
      <c r="I97" s="217"/>
      <c r="J97" s="228"/>
      <c r="K97" s="228">
        <v>11</v>
      </c>
      <c r="L97" s="232">
        <v>10</v>
      </c>
      <c r="M97" s="219">
        <v>100</v>
      </c>
      <c r="N97" s="219">
        <v>200</v>
      </c>
      <c r="O97" s="232">
        <v>10</v>
      </c>
      <c r="P97" s="232">
        <v>46.02</v>
      </c>
      <c r="Q97" s="232">
        <v>137.65</v>
      </c>
      <c r="R97" s="219">
        <f t="shared" si="3"/>
        <v>1514.15</v>
      </c>
      <c r="S97" s="209"/>
    </row>
    <row r="98" s="196" customFormat="1" spans="1:19">
      <c r="A98" s="208">
        <f t="shared" si="4"/>
        <v>95</v>
      </c>
      <c r="B98" s="209" t="s">
        <v>460</v>
      </c>
      <c r="C98" s="209" t="s">
        <v>461</v>
      </c>
      <c r="D98" s="209" t="s">
        <v>343</v>
      </c>
      <c r="E98" s="217"/>
      <c r="F98" s="217"/>
      <c r="G98" s="217"/>
      <c r="H98" s="217"/>
      <c r="I98" s="217"/>
      <c r="J98" s="228"/>
      <c r="K98" s="228">
        <v>5</v>
      </c>
      <c r="L98" s="232">
        <v>10</v>
      </c>
      <c r="M98" s="219">
        <v>100</v>
      </c>
      <c r="N98" s="219">
        <v>200</v>
      </c>
      <c r="O98" s="232">
        <v>10</v>
      </c>
      <c r="P98" s="232">
        <v>46.02</v>
      </c>
      <c r="Q98" s="232">
        <v>137.65</v>
      </c>
      <c r="R98" s="219">
        <f t="shared" si="3"/>
        <v>688.25</v>
      </c>
      <c r="S98" s="209"/>
    </row>
    <row r="99" s="196" customFormat="1" spans="1:19">
      <c r="A99" s="208">
        <f t="shared" si="4"/>
        <v>96</v>
      </c>
      <c r="B99" s="209" t="s">
        <v>462</v>
      </c>
      <c r="C99" s="209" t="s">
        <v>158</v>
      </c>
      <c r="D99" s="209" t="s">
        <v>343</v>
      </c>
      <c r="E99" s="217"/>
      <c r="F99" s="217"/>
      <c r="G99" s="217"/>
      <c r="H99" s="217"/>
      <c r="I99" s="217"/>
      <c r="J99" s="228"/>
      <c r="K99" s="228">
        <v>1</v>
      </c>
      <c r="L99" s="232">
        <v>10</v>
      </c>
      <c r="M99" s="219">
        <v>100</v>
      </c>
      <c r="N99" s="219">
        <v>200</v>
      </c>
      <c r="O99" s="232">
        <v>10</v>
      </c>
      <c r="P99" s="232">
        <v>46.02</v>
      </c>
      <c r="Q99" s="232">
        <v>137.65</v>
      </c>
      <c r="R99" s="219">
        <f t="shared" si="3"/>
        <v>137.65</v>
      </c>
      <c r="S99" s="209"/>
    </row>
    <row r="100" s="196" customFormat="1" spans="1:19">
      <c r="A100" s="208">
        <f t="shared" si="4"/>
        <v>97</v>
      </c>
      <c r="B100" s="209" t="s">
        <v>389</v>
      </c>
      <c r="C100" s="209" t="s">
        <v>463</v>
      </c>
      <c r="D100" s="209" t="s">
        <v>343</v>
      </c>
      <c r="E100" s="217"/>
      <c r="F100" s="217"/>
      <c r="G100" s="217"/>
      <c r="H100" s="217"/>
      <c r="I100" s="217"/>
      <c r="J100" s="228"/>
      <c r="K100" s="228">
        <v>267</v>
      </c>
      <c r="L100" s="232">
        <v>10</v>
      </c>
      <c r="M100" s="219">
        <v>100</v>
      </c>
      <c r="N100" s="219">
        <v>200</v>
      </c>
      <c r="O100" s="232">
        <v>10</v>
      </c>
      <c r="P100" s="232">
        <v>46.02</v>
      </c>
      <c r="Q100" s="232">
        <v>137.65</v>
      </c>
      <c r="R100" s="219">
        <f t="shared" si="3"/>
        <v>36752.55</v>
      </c>
      <c r="S100" s="209"/>
    </row>
    <row r="101" s="196" customFormat="1" spans="1:19">
      <c r="A101" s="208">
        <f t="shared" si="4"/>
        <v>98</v>
      </c>
      <c r="B101" s="209" t="s">
        <v>464</v>
      </c>
      <c r="C101" s="209" t="s">
        <v>465</v>
      </c>
      <c r="D101" s="209" t="s">
        <v>343</v>
      </c>
      <c r="E101" s="217"/>
      <c r="F101" s="217"/>
      <c r="G101" s="217"/>
      <c r="H101" s="217"/>
      <c r="I101" s="217"/>
      <c r="J101" s="228"/>
      <c r="K101" s="228">
        <v>5</v>
      </c>
      <c r="L101" s="232">
        <v>10</v>
      </c>
      <c r="M101" s="219">
        <v>100</v>
      </c>
      <c r="N101" s="219">
        <v>200</v>
      </c>
      <c r="O101" s="232">
        <v>10</v>
      </c>
      <c r="P101" s="232">
        <v>46.02</v>
      </c>
      <c r="Q101" s="232">
        <v>137.65</v>
      </c>
      <c r="R101" s="219">
        <f t="shared" si="3"/>
        <v>688.25</v>
      </c>
      <c r="S101" s="209"/>
    </row>
    <row r="102" s="196" customFormat="1" spans="1:19">
      <c r="A102" s="208">
        <f t="shared" si="4"/>
        <v>99</v>
      </c>
      <c r="B102" s="209" t="s">
        <v>466</v>
      </c>
      <c r="C102" s="209" t="s">
        <v>467</v>
      </c>
      <c r="D102" s="209" t="s">
        <v>343</v>
      </c>
      <c r="E102" s="217"/>
      <c r="F102" s="217"/>
      <c r="G102" s="217"/>
      <c r="H102" s="217"/>
      <c r="I102" s="217"/>
      <c r="J102" s="228"/>
      <c r="K102" s="228">
        <v>24</v>
      </c>
      <c r="L102" s="232">
        <v>10</v>
      </c>
      <c r="M102" s="219">
        <v>100</v>
      </c>
      <c r="N102" s="219">
        <v>200</v>
      </c>
      <c r="O102" s="232">
        <v>10</v>
      </c>
      <c r="P102" s="232">
        <v>46.02</v>
      </c>
      <c r="Q102" s="232">
        <v>137.65</v>
      </c>
      <c r="R102" s="219">
        <f t="shared" si="3"/>
        <v>3303.6</v>
      </c>
      <c r="S102" s="209"/>
    </row>
    <row r="103" s="197" customFormat="1" spans="1:19">
      <c r="A103" s="208">
        <f t="shared" si="4"/>
        <v>100</v>
      </c>
      <c r="B103" s="211" t="s">
        <v>468</v>
      </c>
      <c r="C103" s="211" t="s">
        <v>469</v>
      </c>
      <c r="D103" s="211" t="s">
        <v>343</v>
      </c>
      <c r="E103" s="219">
        <v>2350</v>
      </c>
      <c r="F103" s="219"/>
      <c r="G103" s="219"/>
      <c r="H103" s="219"/>
      <c r="I103" s="219"/>
      <c r="J103" s="231">
        <v>55</v>
      </c>
      <c r="K103" s="231"/>
      <c r="L103" s="232">
        <v>10</v>
      </c>
      <c r="M103" s="219">
        <v>100</v>
      </c>
      <c r="N103" s="219">
        <v>200</v>
      </c>
      <c r="O103" s="232">
        <v>10</v>
      </c>
      <c r="P103" s="232">
        <v>46.02</v>
      </c>
      <c r="Q103" s="232">
        <v>137.65</v>
      </c>
      <c r="R103" s="219">
        <f t="shared" si="3"/>
        <v>26031.1</v>
      </c>
      <c r="S103" s="211"/>
    </row>
    <row r="104" s="197" customFormat="1" spans="1:19">
      <c r="A104" s="208">
        <f t="shared" si="4"/>
        <v>101</v>
      </c>
      <c r="B104" s="211" t="s">
        <v>470</v>
      </c>
      <c r="C104" s="211" t="s">
        <v>471</v>
      </c>
      <c r="D104" s="211" t="s">
        <v>343</v>
      </c>
      <c r="E104" s="219">
        <v>4040.82</v>
      </c>
      <c r="F104" s="219"/>
      <c r="G104" s="219"/>
      <c r="H104" s="219"/>
      <c r="I104" s="219"/>
      <c r="J104" s="231"/>
      <c r="K104" s="231"/>
      <c r="L104" s="232">
        <v>10</v>
      </c>
      <c r="M104" s="219">
        <v>100</v>
      </c>
      <c r="N104" s="219">
        <v>200</v>
      </c>
      <c r="O104" s="232">
        <v>10</v>
      </c>
      <c r="P104" s="232">
        <v>46.02</v>
      </c>
      <c r="Q104" s="232">
        <v>137.65</v>
      </c>
      <c r="R104" s="219">
        <f t="shared" si="3"/>
        <v>40408.2</v>
      </c>
      <c r="S104" s="211"/>
    </row>
    <row r="105" s="197" customFormat="1" spans="1:19">
      <c r="A105" s="208">
        <f t="shared" si="4"/>
        <v>102</v>
      </c>
      <c r="B105" s="211" t="s">
        <v>470</v>
      </c>
      <c r="C105" s="211" t="s">
        <v>472</v>
      </c>
      <c r="D105" s="211" t="s">
        <v>343</v>
      </c>
      <c r="E105" s="219">
        <v>951.8</v>
      </c>
      <c r="F105" s="219"/>
      <c r="G105" s="219"/>
      <c r="H105" s="219"/>
      <c r="I105" s="219"/>
      <c r="J105" s="231"/>
      <c r="K105" s="231"/>
      <c r="L105" s="232">
        <v>10</v>
      </c>
      <c r="M105" s="219">
        <v>100</v>
      </c>
      <c r="N105" s="219">
        <v>200</v>
      </c>
      <c r="O105" s="232">
        <v>10</v>
      </c>
      <c r="P105" s="232">
        <v>46.02</v>
      </c>
      <c r="Q105" s="232">
        <v>137.65</v>
      </c>
      <c r="R105" s="219">
        <f t="shared" si="3"/>
        <v>9518</v>
      </c>
      <c r="S105" s="211"/>
    </row>
    <row r="106" s="198" customFormat="1" ht="47.25" spans="1:19">
      <c r="A106" s="237">
        <f t="shared" si="4"/>
        <v>103</v>
      </c>
      <c r="B106" s="238" t="s">
        <v>473</v>
      </c>
      <c r="C106" s="238" t="s">
        <v>474</v>
      </c>
      <c r="D106" s="238" t="s">
        <v>343</v>
      </c>
      <c r="E106" s="250">
        <v>502.32</v>
      </c>
      <c r="F106" s="250"/>
      <c r="G106" s="250"/>
      <c r="H106" s="250"/>
      <c r="I106" s="250"/>
      <c r="J106" s="254">
        <v>514</v>
      </c>
      <c r="K106" s="254"/>
      <c r="L106" s="255">
        <v>10</v>
      </c>
      <c r="M106" s="250">
        <v>100</v>
      </c>
      <c r="N106" s="250">
        <v>200</v>
      </c>
      <c r="O106" s="255">
        <v>10</v>
      </c>
      <c r="P106" s="255">
        <v>46.02</v>
      </c>
      <c r="Q106" s="255">
        <v>137.65</v>
      </c>
      <c r="R106" s="250">
        <f t="shared" si="3"/>
        <v>28677.48</v>
      </c>
      <c r="S106" s="263" t="s">
        <v>475</v>
      </c>
    </row>
    <row r="107" s="196" customFormat="1" ht="31.5" spans="1:19">
      <c r="A107" s="208">
        <f t="shared" si="4"/>
        <v>104</v>
      </c>
      <c r="B107" s="239" t="s">
        <v>476</v>
      </c>
      <c r="C107" s="240" t="s">
        <v>477</v>
      </c>
      <c r="D107" s="240" t="s">
        <v>343</v>
      </c>
      <c r="E107" s="251">
        <v>18940</v>
      </c>
      <c r="F107" s="251"/>
      <c r="G107" s="251"/>
      <c r="H107" s="251"/>
      <c r="I107" s="251"/>
      <c r="J107" s="256">
        <v>330</v>
      </c>
      <c r="K107" s="257"/>
      <c r="L107" s="230">
        <v>10</v>
      </c>
      <c r="M107" s="218">
        <v>100</v>
      </c>
      <c r="N107" s="218">
        <v>200</v>
      </c>
      <c r="O107" s="230">
        <v>10</v>
      </c>
      <c r="P107" s="230">
        <v>46.02</v>
      </c>
      <c r="Q107" s="230">
        <v>137.65</v>
      </c>
      <c r="R107" s="218">
        <f t="shared" ref="R107:R170" si="5">L107*(E107+F107)+M107*G107+N107*H107+O107*I107+P107*J107+Q107*K107</f>
        <v>204586.6</v>
      </c>
      <c r="S107" s="208"/>
    </row>
    <row r="108" s="196" customFormat="1" spans="1:19">
      <c r="A108" s="208">
        <f t="shared" si="4"/>
        <v>105</v>
      </c>
      <c r="B108" s="241" t="s">
        <v>478</v>
      </c>
      <c r="C108" s="242" t="s">
        <v>479</v>
      </c>
      <c r="D108" s="242" t="s">
        <v>343</v>
      </c>
      <c r="E108" s="247">
        <v>1023</v>
      </c>
      <c r="F108" s="247"/>
      <c r="G108" s="247"/>
      <c r="H108" s="247"/>
      <c r="I108" s="247"/>
      <c r="J108" s="258">
        <v>70</v>
      </c>
      <c r="K108" s="228"/>
      <c r="L108" s="232">
        <v>10</v>
      </c>
      <c r="M108" s="219">
        <v>100</v>
      </c>
      <c r="N108" s="219">
        <v>200</v>
      </c>
      <c r="O108" s="232">
        <v>10</v>
      </c>
      <c r="P108" s="232">
        <v>46.02</v>
      </c>
      <c r="Q108" s="232">
        <v>137.65</v>
      </c>
      <c r="R108" s="219">
        <f t="shared" si="5"/>
        <v>13451.4</v>
      </c>
      <c r="S108" s="209"/>
    </row>
    <row r="109" s="196" customFormat="1" spans="1:19">
      <c r="A109" s="208">
        <f t="shared" si="4"/>
        <v>106</v>
      </c>
      <c r="B109" s="241" t="s">
        <v>478</v>
      </c>
      <c r="C109" s="242" t="s">
        <v>480</v>
      </c>
      <c r="D109" s="242" t="s">
        <v>343</v>
      </c>
      <c r="E109" s="247">
        <v>2640</v>
      </c>
      <c r="F109" s="247"/>
      <c r="G109" s="247"/>
      <c r="H109" s="247"/>
      <c r="I109" s="247"/>
      <c r="J109" s="258">
        <v>104</v>
      </c>
      <c r="K109" s="228"/>
      <c r="L109" s="232">
        <v>10</v>
      </c>
      <c r="M109" s="219">
        <v>100</v>
      </c>
      <c r="N109" s="219">
        <v>200</v>
      </c>
      <c r="O109" s="232">
        <v>10</v>
      </c>
      <c r="P109" s="232">
        <v>46.02</v>
      </c>
      <c r="Q109" s="232">
        <v>137.65</v>
      </c>
      <c r="R109" s="219">
        <f t="shared" si="5"/>
        <v>31186.08</v>
      </c>
      <c r="S109" s="209"/>
    </row>
    <row r="110" s="196" customFormat="1" spans="1:19">
      <c r="A110" s="208">
        <f t="shared" si="4"/>
        <v>107</v>
      </c>
      <c r="B110" s="241" t="s">
        <v>478</v>
      </c>
      <c r="C110" s="243" t="s">
        <v>481</v>
      </c>
      <c r="D110" s="242" t="s">
        <v>343</v>
      </c>
      <c r="E110" s="252">
        <v>12782</v>
      </c>
      <c r="F110" s="247"/>
      <c r="G110" s="247"/>
      <c r="H110" s="247"/>
      <c r="I110" s="247">
        <v>162</v>
      </c>
      <c r="J110" s="258">
        <v>178</v>
      </c>
      <c r="K110" s="259"/>
      <c r="L110" s="232">
        <v>10</v>
      </c>
      <c r="M110" s="219">
        <v>100</v>
      </c>
      <c r="N110" s="219">
        <v>200</v>
      </c>
      <c r="O110" s="232">
        <v>10</v>
      </c>
      <c r="P110" s="232">
        <v>46.02</v>
      </c>
      <c r="Q110" s="232">
        <v>137.65</v>
      </c>
      <c r="R110" s="219">
        <f t="shared" si="5"/>
        <v>137631.56</v>
      </c>
      <c r="S110" s="209"/>
    </row>
    <row r="111" s="196" customFormat="1" spans="1:19">
      <c r="A111" s="208">
        <f t="shared" si="4"/>
        <v>108</v>
      </c>
      <c r="B111" s="244" t="s">
        <v>478</v>
      </c>
      <c r="C111" s="245" t="s">
        <v>482</v>
      </c>
      <c r="D111" s="242" t="s">
        <v>343</v>
      </c>
      <c r="E111" s="247">
        <v>14518.6</v>
      </c>
      <c r="F111" s="247"/>
      <c r="G111" s="247"/>
      <c r="H111" s="247"/>
      <c r="I111" s="247"/>
      <c r="J111" s="258">
        <v>271</v>
      </c>
      <c r="K111" s="228"/>
      <c r="L111" s="232">
        <v>10</v>
      </c>
      <c r="M111" s="219">
        <v>100</v>
      </c>
      <c r="N111" s="219">
        <v>200</v>
      </c>
      <c r="O111" s="232">
        <v>10</v>
      </c>
      <c r="P111" s="232">
        <v>46.02</v>
      </c>
      <c r="Q111" s="232">
        <v>137.65</v>
      </c>
      <c r="R111" s="219">
        <f t="shared" si="5"/>
        <v>157657.42</v>
      </c>
      <c r="S111" s="209"/>
    </row>
    <row r="112" s="196" customFormat="1" spans="1:19">
      <c r="A112" s="208">
        <f t="shared" si="4"/>
        <v>109</v>
      </c>
      <c r="B112" s="244" t="s">
        <v>251</v>
      </c>
      <c r="C112" s="245" t="s">
        <v>483</v>
      </c>
      <c r="D112" s="242" t="s">
        <v>343</v>
      </c>
      <c r="E112" s="247">
        <v>27660</v>
      </c>
      <c r="F112" s="247"/>
      <c r="G112" s="247"/>
      <c r="H112" s="247"/>
      <c r="I112" s="247"/>
      <c r="J112" s="258">
        <v>493</v>
      </c>
      <c r="K112" s="228"/>
      <c r="L112" s="232">
        <v>10</v>
      </c>
      <c r="M112" s="219">
        <v>100</v>
      </c>
      <c r="N112" s="219">
        <v>200</v>
      </c>
      <c r="O112" s="232">
        <v>10</v>
      </c>
      <c r="P112" s="232">
        <v>46.02</v>
      </c>
      <c r="Q112" s="232">
        <v>137.65</v>
      </c>
      <c r="R112" s="219">
        <f t="shared" si="5"/>
        <v>299287.86</v>
      </c>
      <c r="S112" s="209" t="s">
        <v>484</v>
      </c>
    </row>
    <row r="113" s="196" customFormat="1" ht="31.5" spans="1:19">
      <c r="A113" s="208">
        <f t="shared" si="4"/>
        <v>110</v>
      </c>
      <c r="B113" s="244" t="s">
        <v>253</v>
      </c>
      <c r="C113" s="245" t="s">
        <v>483</v>
      </c>
      <c r="D113" s="242" t="s">
        <v>343</v>
      </c>
      <c r="E113" s="247">
        <v>23828</v>
      </c>
      <c r="F113" s="247"/>
      <c r="G113" s="247"/>
      <c r="H113" s="247"/>
      <c r="I113" s="247"/>
      <c r="J113" s="258">
        <v>407</v>
      </c>
      <c r="K113" s="228">
        <v>92</v>
      </c>
      <c r="L113" s="232">
        <v>10</v>
      </c>
      <c r="M113" s="219">
        <v>100</v>
      </c>
      <c r="N113" s="219">
        <v>200</v>
      </c>
      <c r="O113" s="232">
        <v>10</v>
      </c>
      <c r="P113" s="232">
        <v>46.02</v>
      </c>
      <c r="Q113" s="232">
        <v>137.65</v>
      </c>
      <c r="R113" s="219">
        <f t="shared" si="5"/>
        <v>269673.94</v>
      </c>
      <c r="S113" s="209" t="s">
        <v>485</v>
      </c>
    </row>
    <row r="114" s="196" customFormat="1" ht="31.5" spans="1:19">
      <c r="A114" s="208">
        <f t="shared" si="4"/>
        <v>111</v>
      </c>
      <c r="B114" s="244" t="s">
        <v>254</v>
      </c>
      <c r="C114" s="246" t="s">
        <v>483</v>
      </c>
      <c r="D114" s="241" t="s">
        <v>343</v>
      </c>
      <c r="E114" s="244">
        <v>81704</v>
      </c>
      <c r="F114" s="244"/>
      <c r="G114" s="244"/>
      <c r="H114" s="244"/>
      <c r="I114" s="244"/>
      <c r="J114" s="258">
        <v>375</v>
      </c>
      <c r="K114" s="228">
        <v>400</v>
      </c>
      <c r="L114" s="215">
        <v>10</v>
      </c>
      <c r="M114" s="217">
        <v>100</v>
      </c>
      <c r="N114" s="217">
        <v>200</v>
      </c>
      <c r="O114" s="215">
        <v>10</v>
      </c>
      <c r="P114" s="215">
        <v>46.02</v>
      </c>
      <c r="Q114" s="215">
        <v>137.65</v>
      </c>
      <c r="R114" s="217">
        <f t="shared" si="5"/>
        <v>889357.5</v>
      </c>
      <c r="S114" s="209" t="s">
        <v>486</v>
      </c>
    </row>
    <row r="115" s="196" customFormat="1" spans="1:19">
      <c r="A115" s="208">
        <f t="shared" si="4"/>
        <v>112</v>
      </c>
      <c r="B115" s="244" t="s">
        <v>487</v>
      </c>
      <c r="C115" s="247" t="s">
        <v>488</v>
      </c>
      <c r="D115" s="242" t="s">
        <v>343</v>
      </c>
      <c r="E115" s="247">
        <v>745</v>
      </c>
      <c r="F115" s="247"/>
      <c r="G115" s="247"/>
      <c r="H115" s="247"/>
      <c r="I115" s="247"/>
      <c r="J115" s="258"/>
      <c r="K115" s="228"/>
      <c r="L115" s="232">
        <v>10</v>
      </c>
      <c r="M115" s="219">
        <v>100</v>
      </c>
      <c r="N115" s="219">
        <v>200</v>
      </c>
      <c r="O115" s="232">
        <v>10</v>
      </c>
      <c r="P115" s="232">
        <v>46.02</v>
      </c>
      <c r="Q115" s="232">
        <v>137.65</v>
      </c>
      <c r="R115" s="219">
        <f t="shared" si="5"/>
        <v>7450</v>
      </c>
      <c r="S115" s="209"/>
    </row>
    <row r="116" s="196" customFormat="1" spans="1:19">
      <c r="A116" s="208">
        <f t="shared" si="4"/>
        <v>113</v>
      </c>
      <c r="B116" s="244" t="s">
        <v>489</v>
      </c>
      <c r="C116" s="245" t="s">
        <v>490</v>
      </c>
      <c r="D116" s="242" t="s">
        <v>343</v>
      </c>
      <c r="E116" s="219">
        <v>8061.7</v>
      </c>
      <c r="F116" s="247"/>
      <c r="G116" s="247"/>
      <c r="H116" s="247"/>
      <c r="I116" s="247"/>
      <c r="J116" s="258">
        <v>0</v>
      </c>
      <c r="K116" s="228"/>
      <c r="L116" s="232">
        <v>10</v>
      </c>
      <c r="M116" s="219">
        <v>100</v>
      </c>
      <c r="N116" s="219">
        <v>200</v>
      </c>
      <c r="O116" s="232">
        <v>10</v>
      </c>
      <c r="P116" s="232">
        <v>46.02</v>
      </c>
      <c r="Q116" s="232">
        <v>137.65</v>
      </c>
      <c r="R116" s="219">
        <f t="shared" si="5"/>
        <v>80617</v>
      </c>
      <c r="S116" s="209"/>
    </row>
    <row r="117" s="196" customFormat="1" spans="1:19">
      <c r="A117" s="208">
        <f t="shared" si="4"/>
        <v>114</v>
      </c>
      <c r="B117" s="244" t="s">
        <v>491</v>
      </c>
      <c r="C117" s="245" t="s">
        <v>483</v>
      </c>
      <c r="D117" s="242" t="s">
        <v>343</v>
      </c>
      <c r="E117" s="247">
        <v>23557</v>
      </c>
      <c r="F117" s="247"/>
      <c r="G117" s="247"/>
      <c r="H117" s="247"/>
      <c r="I117" s="247"/>
      <c r="J117" s="258">
        <v>411</v>
      </c>
      <c r="K117" s="260">
        <v>61</v>
      </c>
      <c r="L117" s="232">
        <v>10</v>
      </c>
      <c r="M117" s="219">
        <v>100</v>
      </c>
      <c r="N117" s="219">
        <v>200</v>
      </c>
      <c r="O117" s="232">
        <v>10</v>
      </c>
      <c r="P117" s="232">
        <v>46.02</v>
      </c>
      <c r="Q117" s="232">
        <v>137.65</v>
      </c>
      <c r="R117" s="219">
        <f t="shared" si="5"/>
        <v>262880.87</v>
      </c>
      <c r="S117" s="209"/>
    </row>
    <row r="118" s="196" customFormat="1" ht="31.5" spans="1:19">
      <c r="A118" s="208">
        <f t="shared" si="4"/>
        <v>115</v>
      </c>
      <c r="B118" s="244" t="s">
        <v>492</v>
      </c>
      <c r="C118" s="245" t="s">
        <v>493</v>
      </c>
      <c r="D118" s="242" t="s">
        <v>343</v>
      </c>
      <c r="E118" s="247">
        <v>24067</v>
      </c>
      <c r="F118" s="247"/>
      <c r="G118" s="247"/>
      <c r="H118" s="247"/>
      <c r="I118" s="247"/>
      <c r="J118" s="258">
        <v>291</v>
      </c>
      <c r="K118" s="228"/>
      <c r="L118" s="232">
        <v>10</v>
      </c>
      <c r="M118" s="219">
        <v>100</v>
      </c>
      <c r="N118" s="219">
        <v>200</v>
      </c>
      <c r="O118" s="232">
        <v>10</v>
      </c>
      <c r="P118" s="232">
        <v>46.02</v>
      </c>
      <c r="Q118" s="232">
        <v>137.65</v>
      </c>
      <c r="R118" s="219">
        <f t="shared" si="5"/>
        <v>254061.82</v>
      </c>
      <c r="S118" s="209"/>
    </row>
    <row r="119" s="196" customFormat="1" ht="31.5" spans="1:19">
      <c r="A119" s="208">
        <f t="shared" si="4"/>
        <v>116</v>
      </c>
      <c r="B119" s="244" t="s">
        <v>492</v>
      </c>
      <c r="C119" s="245" t="s">
        <v>494</v>
      </c>
      <c r="D119" s="242" t="s">
        <v>343</v>
      </c>
      <c r="E119" s="219">
        <v>21133.2</v>
      </c>
      <c r="F119" s="219"/>
      <c r="G119" s="219"/>
      <c r="H119" s="219">
        <v>1440.1</v>
      </c>
      <c r="I119" s="219">
        <v>9039.4</v>
      </c>
      <c r="J119" s="258">
        <v>462</v>
      </c>
      <c r="K119" s="228"/>
      <c r="L119" s="232">
        <v>10</v>
      </c>
      <c r="M119" s="219">
        <v>100</v>
      </c>
      <c r="N119" s="219">
        <v>200</v>
      </c>
      <c r="O119" s="232">
        <v>10</v>
      </c>
      <c r="P119" s="232">
        <v>46.02</v>
      </c>
      <c r="Q119" s="232">
        <v>137.65</v>
      </c>
      <c r="R119" s="219">
        <f t="shared" si="5"/>
        <v>611007.24</v>
      </c>
      <c r="S119" s="209" t="s">
        <v>495</v>
      </c>
    </row>
    <row r="120" s="196" customFormat="1" spans="1:19">
      <c r="A120" s="208">
        <f t="shared" si="4"/>
        <v>117</v>
      </c>
      <c r="B120" s="244" t="s">
        <v>492</v>
      </c>
      <c r="C120" s="245" t="s">
        <v>496</v>
      </c>
      <c r="D120" s="242" t="s">
        <v>343</v>
      </c>
      <c r="E120" s="219">
        <v>1574.24</v>
      </c>
      <c r="F120" s="219"/>
      <c r="G120" s="219"/>
      <c r="H120" s="219"/>
      <c r="I120" s="219">
        <v>708</v>
      </c>
      <c r="J120" s="228"/>
      <c r="K120" s="228">
        <v>65</v>
      </c>
      <c r="L120" s="232">
        <v>10</v>
      </c>
      <c r="M120" s="219">
        <v>100</v>
      </c>
      <c r="N120" s="219">
        <v>200</v>
      </c>
      <c r="O120" s="232">
        <v>10</v>
      </c>
      <c r="P120" s="232">
        <v>46.02</v>
      </c>
      <c r="Q120" s="232">
        <v>137.65</v>
      </c>
      <c r="R120" s="219">
        <f t="shared" si="5"/>
        <v>31769.65</v>
      </c>
      <c r="S120" s="209"/>
    </row>
    <row r="121" s="196" customFormat="1" ht="31.5" spans="1:19">
      <c r="A121" s="208">
        <f t="shared" si="4"/>
        <v>118</v>
      </c>
      <c r="B121" s="244" t="s">
        <v>406</v>
      </c>
      <c r="C121" s="211" t="s">
        <v>497</v>
      </c>
      <c r="D121" s="242" t="s">
        <v>343</v>
      </c>
      <c r="E121" s="219">
        <v>10048.28</v>
      </c>
      <c r="F121" s="219"/>
      <c r="G121" s="219"/>
      <c r="H121" s="219">
        <v>231.72</v>
      </c>
      <c r="I121" s="219"/>
      <c r="J121" s="228">
        <v>161</v>
      </c>
      <c r="K121" s="228"/>
      <c r="L121" s="232">
        <v>10</v>
      </c>
      <c r="M121" s="219">
        <v>100</v>
      </c>
      <c r="N121" s="219">
        <v>200</v>
      </c>
      <c r="O121" s="232">
        <v>10</v>
      </c>
      <c r="P121" s="232">
        <v>46.02</v>
      </c>
      <c r="Q121" s="232">
        <v>137.65</v>
      </c>
      <c r="R121" s="219">
        <f t="shared" si="5"/>
        <v>154236.02</v>
      </c>
      <c r="S121" s="209" t="s">
        <v>498</v>
      </c>
    </row>
    <row r="122" s="196" customFormat="1" ht="31.5" spans="1:19">
      <c r="A122" s="208">
        <f t="shared" si="4"/>
        <v>119</v>
      </c>
      <c r="B122" s="244" t="s">
        <v>406</v>
      </c>
      <c r="C122" s="245" t="s">
        <v>499</v>
      </c>
      <c r="D122" s="242" t="s">
        <v>343</v>
      </c>
      <c r="E122" s="247"/>
      <c r="F122" s="247"/>
      <c r="G122" s="247"/>
      <c r="H122" s="247">
        <v>690</v>
      </c>
      <c r="I122" s="247"/>
      <c r="J122" s="258">
        <v>110</v>
      </c>
      <c r="K122" s="228"/>
      <c r="L122" s="232">
        <v>10</v>
      </c>
      <c r="M122" s="219">
        <v>100</v>
      </c>
      <c r="N122" s="219">
        <v>200</v>
      </c>
      <c r="O122" s="232">
        <v>10</v>
      </c>
      <c r="P122" s="232">
        <v>46.02</v>
      </c>
      <c r="Q122" s="232">
        <v>137.65</v>
      </c>
      <c r="R122" s="219">
        <f t="shared" si="5"/>
        <v>143062.2</v>
      </c>
      <c r="S122" s="209"/>
    </row>
    <row r="123" s="196" customFormat="1" spans="1:19">
      <c r="A123" s="208">
        <f t="shared" si="4"/>
        <v>120</v>
      </c>
      <c r="B123" s="209" t="s">
        <v>500</v>
      </c>
      <c r="C123" s="209" t="s">
        <v>501</v>
      </c>
      <c r="D123" s="209" t="s">
        <v>330</v>
      </c>
      <c r="E123" s="217"/>
      <c r="F123" s="217"/>
      <c r="G123" s="217"/>
      <c r="H123" s="217"/>
      <c r="I123" s="217"/>
      <c r="J123" s="228">
        <v>155</v>
      </c>
      <c r="K123" s="228"/>
      <c r="L123" s="232">
        <v>10</v>
      </c>
      <c r="M123" s="219">
        <v>100</v>
      </c>
      <c r="N123" s="219">
        <v>200</v>
      </c>
      <c r="O123" s="232">
        <v>10</v>
      </c>
      <c r="P123" s="232">
        <v>46.02</v>
      </c>
      <c r="Q123" s="232">
        <v>137.65</v>
      </c>
      <c r="R123" s="219">
        <f t="shared" si="5"/>
        <v>7133.1</v>
      </c>
      <c r="S123" s="209"/>
    </row>
    <row r="124" s="196" customFormat="1" spans="1:19">
      <c r="A124" s="208">
        <f t="shared" si="4"/>
        <v>121</v>
      </c>
      <c r="B124" s="246" t="s">
        <v>500</v>
      </c>
      <c r="C124" s="246" t="s">
        <v>502</v>
      </c>
      <c r="D124" s="209" t="s">
        <v>330</v>
      </c>
      <c r="E124" s="217">
        <v>27072</v>
      </c>
      <c r="F124" s="217"/>
      <c r="G124" s="217"/>
      <c r="H124" s="217">
        <v>98</v>
      </c>
      <c r="I124" s="217"/>
      <c r="J124" s="228">
        <v>313</v>
      </c>
      <c r="K124" s="228">
        <v>91</v>
      </c>
      <c r="L124" s="232">
        <v>10</v>
      </c>
      <c r="M124" s="219">
        <v>100</v>
      </c>
      <c r="N124" s="219">
        <v>200</v>
      </c>
      <c r="O124" s="232">
        <v>10</v>
      </c>
      <c r="P124" s="232">
        <v>46.02</v>
      </c>
      <c r="Q124" s="232">
        <v>137.65</v>
      </c>
      <c r="R124" s="219">
        <f t="shared" si="5"/>
        <v>317250.41</v>
      </c>
      <c r="S124" s="209"/>
    </row>
    <row r="125" s="196" customFormat="1" spans="1:19">
      <c r="A125" s="208">
        <f t="shared" si="4"/>
        <v>122</v>
      </c>
      <c r="B125" s="248" t="s">
        <v>438</v>
      </c>
      <c r="C125" s="249" t="s">
        <v>503</v>
      </c>
      <c r="D125" s="209" t="s">
        <v>330</v>
      </c>
      <c r="E125" s="253">
        <v>12140</v>
      </c>
      <c r="F125" s="244"/>
      <c r="G125" s="244"/>
      <c r="H125" s="244">
        <v>68</v>
      </c>
      <c r="I125" s="261"/>
      <c r="J125" s="262">
        <v>215</v>
      </c>
      <c r="K125" s="259"/>
      <c r="L125" s="232">
        <v>10</v>
      </c>
      <c r="M125" s="219">
        <v>100</v>
      </c>
      <c r="N125" s="219">
        <v>200</v>
      </c>
      <c r="O125" s="232">
        <v>10</v>
      </c>
      <c r="P125" s="232">
        <v>46.02</v>
      </c>
      <c r="Q125" s="232">
        <v>137.65</v>
      </c>
      <c r="R125" s="219">
        <f t="shared" si="5"/>
        <v>144894.3</v>
      </c>
      <c r="S125" s="209"/>
    </row>
    <row r="126" s="196" customFormat="1" spans="1:19">
      <c r="A126" s="208">
        <f t="shared" si="4"/>
        <v>123</v>
      </c>
      <c r="B126" s="244" t="s">
        <v>438</v>
      </c>
      <c r="C126" s="246" t="s">
        <v>504</v>
      </c>
      <c r="D126" s="209" t="s">
        <v>330</v>
      </c>
      <c r="E126" s="244">
        <v>16205.6</v>
      </c>
      <c r="F126" s="244"/>
      <c r="G126" s="244"/>
      <c r="H126" s="244"/>
      <c r="I126" s="244"/>
      <c r="J126" s="258">
        <v>208</v>
      </c>
      <c r="K126" s="228"/>
      <c r="L126" s="232">
        <v>10</v>
      </c>
      <c r="M126" s="219">
        <v>100</v>
      </c>
      <c r="N126" s="219">
        <v>200</v>
      </c>
      <c r="O126" s="232">
        <v>10</v>
      </c>
      <c r="P126" s="232">
        <v>46.02</v>
      </c>
      <c r="Q126" s="232">
        <v>137.65</v>
      </c>
      <c r="R126" s="219">
        <f t="shared" si="5"/>
        <v>171628.16</v>
      </c>
      <c r="S126" s="209"/>
    </row>
    <row r="127" s="196" customFormat="1" spans="1:19">
      <c r="A127" s="208">
        <f t="shared" si="4"/>
        <v>124</v>
      </c>
      <c r="B127" s="244" t="s">
        <v>438</v>
      </c>
      <c r="C127" s="246" t="s">
        <v>505</v>
      </c>
      <c r="D127" s="209" t="s">
        <v>330</v>
      </c>
      <c r="E127" s="244">
        <v>5686</v>
      </c>
      <c r="F127" s="244"/>
      <c r="G127" s="244"/>
      <c r="H127" s="244">
        <v>9</v>
      </c>
      <c r="I127" s="244"/>
      <c r="J127" s="258"/>
      <c r="K127" s="228"/>
      <c r="L127" s="232">
        <v>10</v>
      </c>
      <c r="M127" s="219">
        <v>100</v>
      </c>
      <c r="N127" s="219">
        <v>200</v>
      </c>
      <c r="O127" s="232">
        <v>10</v>
      </c>
      <c r="P127" s="232">
        <v>46.02</v>
      </c>
      <c r="Q127" s="232">
        <v>137.65</v>
      </c>
      <c r="R127" s="219">
        <f t="shared" si="5"/>
        <v>58660</v>
      </c>
      <c r="S127" s="209"/>
    </row>
    <row r="128" s="196" customFormat="1" spans="1:19">
      <c r="A128" s="208">
        <f t="shared" si="4"/>
        <v>125</v>
      </c>
      <c r="B128" s="244" t="s">
        <v>438</v>
      </c>
      <c r="C128" s="246" t="s">
        <v>506</v>
      </c>
      <c r="D128" s="209" t="s">
        <v>330</v>
      </c>
      <c r="E128" s="244">
        <v>4155.6</v>
      </c>
      <c r="F128" s="244"/>
      <c r="G128" s="244"/>
      <c r="H128" s="244"/>
      <c r="I128" s="244"/>
      <c r="J128" s="258">
        <v>154</v>
      </c>
      <c r="K128" s="228"/>
      <c r="L128" s="232">
        <v>10</v>
      </c>
      <c r="M128" s="219">
        <v>100</v>
      </c>
      <c r="N128" s="219">
        <v>200</v>
      </c>
      <c r="O128" s="232">
        <v>10</v>
      </c>
      <c r="P128" s="232">
        <v>46.02</v>
      </c>
      <c r="Q128" s="232">
        <v>137.65</v>
      </c>
      <c r="R128" s="219">
        <f t="shared" si="5"/>
        <v>48643.08</v>
      </c>
      <c r="S128" s="209"/>
    </row>
    <row r="129" s="196" customFormat="1" spans="1:19">
      <c r="A129" s="208">
        <f t="shared" si="4"/>
        <v>126</v>
      </c>
      <c r="B129" s="241" t="s">
        <v>507</v>
      </c>
      <c r="C129" s="264" t="s">
        <v>508</v>
      </c>
      <c r="D129" s="264" t="s">
        <v>343</v>
      </c>
      <c r="E129" s="253">
        <v>7685</v>
      </c>
      <c r="F129" s="244"/>
      <c r="G129" s="244"/>
      <c r="H129" s="244"/>
      <c r="I129" s="261"/>
      <c r="J129" s="262">
        <v>184</v>
      </c>
      <c r="K129" s="259"/>
      <c r="L129" s="232">
        <v>10</v>
      </c>
      <c r="M129" s="219">
        <v>100</v>
      </c>
      <c r="N129" s="219">
        <v>200</v>
      </c>
      <c r="O129" s="232">
        <v>10</v>
      </c>
      <c r="P129" s="232">
        <v>46.02</v>
      </c>
      <c r="Q129" s="232">
        <v>137.65</v>
      </c>
      <c r="R129" s="219">
        <f t="shared" si="5"/>
        <v>85317.68</v>
      </c>
      <c r="S129" s="209"/>
    </row>
    <row r="130" s="196" customFormat="1" spans="1:19">
      <c r="A130" s="208">
        <f t="shared" si="4"/>
        <v>127</v>
      </c>
      <c r="B130" s="241" t="s">
        <v>509</v>
      </c>
      <c r="C130" s="264" t="s">
        <v>481</v>
      </c>
      <c r="D130" s="264" t="s">
        <v>343</v>
      </c>
      <c r="E130" s="253">
        <v>11231</v>
      </c>
      <c r="F130" s="244"/>
      <c r="G130" s="244"/>
      <c r="H130" s="244"/>
      <c r="I130" s="261"/>
      <c r="J130" s="262">
        <v>187</v>
      </c>
      <c r="K130" s="259"/>
      <c r="L130" s="232">
        <v>10</v>
      </c>
      <c r="M130" s="219">
        <v>100</v>
      </c>
      <c r="N130" s="219">
        <v>200</v>
      </c>
      <c r="O130" s="232">
        <v>10</v>
      </c>
      <c r="P130" s="232">
        <v>46.02</v>
      </c>
      <c r="Q130" s="232">
        <v>137.65</v>
      </c>
      <c r="R130" s="219">
        <f t="shared" si="5"/>
        <v>120915.74</v>
      </c>
      <c r="S130" s="209"/>
    </row>
    <row r="131" s="196" customFormat="1" ht="31.5" spans="1:19">
      <c r="A131" s="208">
        <f t="shared" si="4"/>
        <v>128</v>
      </c>
      <c r="B131" s="241" t="s">
        <v>509</v>
      </c>
      <c r="C131" s="264" t="s">
        <v>510</v>
      </c>
      <c r="D131" s="264" t="s">
        <v>343</v>
      </c>
      <c r="E131" s="253">
        <v>1260</v>
      </c>
      <c r="F131" s="244"/>
      <c r="G131" s="244"/>
      <c r="H131" s="244"/>
      <c r="I131" s="261"/>
      <c r="J131" s="262"/>
      <c r="K131" s="259"/>
      <c r="L131" s="232">
        <v>10</v>
      </c>
      <c r="M131" s="219">
        <v>100</v>
      </c>
      <c r="N131" s="219">
        <v>200</v>
      </c>
      <c r="O131" s="232">
        <v>10</v>
      </c>
      <c r="P131" s="232">
        <v>46.02</v>
      </c>
      <c r="Q131" s="232">
        <v>137.65</v>
      </c>
      <c r="R131" s="219">
        <f t="shared" si="5"/>
        <v>12600</v>
      </c>
      <c r="S131" s="209"/>
    </row>
    <row r="132" s="196" customFormat="1" spans="1:19">
      <c r="A132" s="208">
        <f t="shared" ref="A132:A195" si="6">ROW()-3</f>
        <v>129</v>
      </c>
      <c r="B132" s="244" t="s">
        <v>509</v>
      </c>
      <c r="C132" s="246" t="s">
        <v>511</v>
      </c>
      <c r="D132" s="264" t="s">
        <v>343</v>
      </c>
      <c r="E132" s="244">
        <v>3353.7</v>
      </c>
      <c r="F132" s="244"/>
      <c r="G132" s="244"/>
      <c r="H132" s="244"/>
      <c r="I132" s="244"/>
      <c r="J132" s="258">
        <v>91</v>
      </c>
      <c r="K132" s="228">
        <v>44</v>
      </c>
      <c r="L132" s="232">
        <v>10</v>
      </c>
      <c r="M132" s="219">
        <v>100</v>
      </c>
      <c r="N132" s="219">
        <v>200</v>
      </c>
      <c r="O132" s="232">
        <v>10</v>
      </c>
      <c r="P132" s="232">
        <v>46.02</v>
      </c>
      <c r="Q132" s="232">
        <v>137.65</v>
      </c>
      <c r="R132" s="219">
        <f t="shared" si="5"/>
        <v>43781.42</v>
      </c>
      <c r="S132" s="209"/>
    </row>
    <row r="133" s="196" customFormat="1" spans="1:19">
      <c r="A133" s="208">
        <f t="shared" si="6"/>
        <v>130</v>
      </c>
      <c r="B133" s="241" t="s">
        <v>435</v>
      </c>
      <c r="C133" s="264" t="s">
        <v>512</v>
      </c>
      <c r="D133" s="264" t="s">
        <v>343</v>
      </c>
      <c r="E133" s="261">
        <v>992</v>
      </c>
      <c r="F133" s="244"/>
      <c r="G133" s="244"/>
      <c r="H133" s="244"/>
      <c r="I133" s="261"/>
      <c r="J133" s="262"/>
      <c r="K133" s="259"/>
      <c r="L133" s="232">
        <v>10</v>
      </c>
      <c r="M133" s="219">
        <v>100</v>
      </c>
      <c r="N133" s="219">
        <v>200</v>
      </c>
      <c r="O133" s="232">
        <v>10</v>
      </c>
      <c r="P133" s="232">
        <v>46.02</v>
      </c>
      <c r="Q133" s="232">
        <v>137.65</v>
      </c>
      <c r="R133" s="219">
        <f t="shared" si="5"/>
        <v>9920</v>
      </c>
      <c r="S133" s="209"/>
    </row>
    <row r="134" s="196" customFormat="1" spans="1:19">
      <c r="A134" s="208">
        <f t="shared" si="6"/>
        <v>131</v>
      </c>
      <c r="B134" s="246" t="s">
        <v>513</v>
      </c>
      <c r="C134" s="246" t="s">
        <v>514</v>
      </c>
      <c r="D134" s="246" t="s">
        <v>330</v>
      </c>
      <c r="E134" s="244">
        <v>2095</v>
      </c>
      <c r="F134" s="244"/>
      <c r="G134" s="244"/>
      <c r="H134" s="244"/>
      <c r="I134" s="244"/>
      <c r="J134" s="258"/>
      <c r="K134" s="228"/>
      <c r="L134" s="232">
        <v>10</v>
      </c>
      <c r="M134" s="219">
        <v>100</v>
      </c>
      <c r="N134" s="219">
        <v>200</v>
      </c>
      <c r="O134" s="232">
        <v>10</v>
      </c>
      <c r="P134" s="232">
        <v>46.02</v>
      </c>
      <c r="Q134" s="232">
        <v>137.65</v>
      </c>
      <c r="R134" s="219">
        <f t="shared" si="5"/>
        <v>20950</v>
      </c>
      <c r="S134" s="209"/>
    </row>
    <row r="135" s="196" customFormat="1" spans="1:19">
      <c r="A135" s="208">
        <f t="shared" si="6"/>
        <v>132</v>
      </c>
      <c r="B135" s="246" t="s">
        <v>513</v>
      </c>
      <c r="C135" s="246" t="s">
        <v>515</v>
      </c>
      <c r="D135" s="246" t="s">
        <v>330</v>
      </c>
      <c r="E135" s="244">
        <v>29772</v>
      </c>
      <c r="F135" s="244"/>
      <c r="G135" s="244"/>
      <c r="H135" s="244">
        <v>51</v>
      </c>
      <c r="I135" s="244"/>
      <c r="J135" s="258"/>
      <c r="K135" s="228"/>
      <c r="L135" s="232">
        <v>10</v>
      </c>
      <c r="M135" s="219">
        <v>100</v>
      </c>
      <c r="N135" s="219">
        <v>200</v>
      </c>
      <c r="O135" s="232">
        <v>10</v>
      </c>
      <c r="P135" s="232">
        <v>46.02</v>
      </c>
      <c r="Q135" s="232">
        <v>137.65</v>
      </c>
      <c r="R135" s="219">
        <f t="shared" si="5"/>
        <v>307920</v>
      </c>
      <c r="S135" s="209"/>
    </row>
    <row r="136" s="196" customFormat="1" spans="1:19">
      <c r="A136" s="208">
        <f t="shared" si="6"/>
        <v>133</v>
      </c>
      <c r="B136" s="246" t="s">
        <v>513</v>
      </c>
      <c r="C136" s="246" t="s">
        <v>516</v>
      </c>
      <c r="D136" s="246" t="s">
        <v>343</v>
      </c>
      <c r="E136" s="244">
        <v>4088</v>
      </c>
      <c r="F136" s="244"/>
      <c r="G136" s="244"/>
      <c r="H136" s="244"/>
      <c r="I136" s="244"/>
      <c r="J136" s="258">
        <v>357</v>
      </c>
      <c r="K136" s="228"/>
      <c r="L136" s="232">
        <v>10</v>
      </c>
      <c r="M136" s="219">
        <v>100</v>
      </c>
      <c r="N136" s="219">
        <v>200</v>
      </c>
      <c r="O136" s="232">
        <v>10</v>
      </c>
      <c r="P136" s="232">
        <v>46.02</v>
      </c>
      <c r="Q136" s="232">
        <v>137.65</v>
      </c>
      <c r="R136" s="219">
        <f t="shared" si="5"/>
        <v>57309.14</v>
      </c>
      <c r="S136" s="209"/>
    </row>
    <row r="137" s="196" customFormat="1" spans="1:19">
      <c r="A137" s="208">
        <f t="shared" si="6"/>
        <v>134</v>
      </c>
      <c r="B137" s="246" t="s">
        <v>517</v>
      </c>
      <c r="C137" s="246" t="s">
        <v>518</v>
      </c>
      <c r="D137" s="246" t="s">
        <v>330</v>
      </c>
      <c r="E137" s="244">
        <v>20558</v>
      </c>
      <c r="F137" s="244"/>
      <c r="G137" s="244"/>
      <c r="H137" s="244"/>
      <c r="I137" s="244"/>
      <c r="J137" s="258"/>
      <c r="K137" s="228"/>
      <c r="L137" s="232">
        <v>10</v>
      </c>
      <c r="M137" s="219">
        <v>100</v>
      </c>
      <c r="N137" s="219">
        <v>200</v>
      </c>
      <c r="O137" s="232">
        <v>10</v>
      </c>
      <c r="P137" s="232">
        <v>46.02</v>
      </c>
      <c r="Q137" s="232">
        <v>137.65</v>
      </c>
      <c r="R137" s="219">
        <f t="shared" si="5"/>
        <v>205580</v>
      </c>
      <c r="S137" s="209"/>
    </row>
    <row r="138" s="196" customFormat="1" ht="47.25" spans="1:19">
      <c r="A138" s="208">
        <f t="shared" si="6"/>
        <v>135</v>
      </c>
      <c r="B138" s="246" t="s">
        <v>519</v>
      </c>
      <c r="C138" s="246" t="s">
        <v>520</v>
      </c>
      <c r="D138" s="246" t="s">
        <v>343</v>
      </c>
      <c r="E138" s="244">
        <v>3210.8</v>
      </c>
      <c r="F138" s="244"/>
      <c r="G138" s="244"/>
      <c r="H138" s="244"/>
      <c r="I138" s="244"/>
      <c r="J138" s="258"/>
      <c r="K138" s="228"/>
      <c r="L138" s="232">
        <v>10</v>
      </c>
      <c r="M138" s="219">
        <v>100</v>
      </c>
      <c r="N138" s="219">
        <v>200</v>
      </c>
      <c r="O138" s="232">
        <v>10</v>
      </c>
      <c r="P138" s="232">
        <v>46.02</v>
      </c>
      <c r="Q138" s="232">
        <v>137.65</v>
      </c>
      <c r="R138" s="219">
        <f t="shared" si="5"/>
        <v>32108</v>
      </c>
      <c r="S138" s="209"/>
    </row>
    <row r="139" s="196" customFormat="1" ht="31.5" spans="1:19">
      <c r="A139" s="208">
        <f t="shared" si="6"/>
        <v>136</v>
      </c>
      <c r="B139" s="246" t="s">
        <v>521</v>
      </c>
      <c r="C139" s="246"/>
      <c r="D139" s="246" t="s">
        <v>343</v>
      </c>
      <c r="E139" s="244">
        <v>3813.5</v>
      </c>
      <c r="F139" s="244"/>
      <c r="G139" s="244"/>
      <c r="H139" s="244"/>
      <c r="I139" s="244"/>
      <c r="J139" s="258">
        <v>295</v>
      </c>
      <c r="K139" s="228"/>
      <c r="L139" s="232">
        <v>10</v>
      </c>
      <c r="M139" s="219">
        <v>100</v>
      </c>
      <c r="N139" s="219">
        <v>200</v>
      </c>
      <c r="O139" s="232">
        <v>10</v>
      </c>
      <c r="P139" s="232">
        <v>46.02</v>
      </c>
      <c r="Q139" s="232">
        <v>137.65</v>
      </c>
      <c r="R139" s="219">
        <f t="shared" si="5"/>
        <v>51710.9</v>
      </c>
      <c r="S139" s="209"/>
    </row>
    <row r="140" s="196" customFormat="1" ht="31.5" spans="1:19">
      <c r="A140" s="208">
        <f t="shared" si="6"/>
        <v>137</v>
      </c>
      <c r="B140" s="246" t="s">
        <v>522</v>
      </c>
      <c r="C140" s="246"/>
      <c r="D140" s="246" t="s">
        <v>343</v>
      </c>
      <c r="E140" s="244">
        <v>528</v>
      </c>
      <c r="F140" s="244"/>
      <c r="G140" s="244"/>
      <c r="H140" s="244"/>
      <c r="I140" s="244"/>
      <c r="J140" s="258"/>
      <c r="K140" s="228"/>
      <c r="L140" s="232">
        <v>10</v>
      </c>
      <c r="M140" s="219">
        <v>100</v>
      </c>
      <c r="N140" s="219">
        <v>200</v>
      </c>
      <c r="O140" s="232">
        <v>10</v>
      </c>
      <c r="P140" s="232">
        <v>46.02</v>
      </c>
      <c r="Q140" s="232">
        <v>137.65</v>
      </c>
      <c r="R140" s="219">
        <f t="shared" si="5"/>
        <v>5280</v>
      </c>
      <c r="S140" s="209"/>
    </row>
    <row r="141" s="196" customFormat="1" ht="31.5" spans="1:19">
      <c r="A141" s="208">
        <f t="shared" si="6"/>
        <v>138</v>
      </c>
      <c r="B141" s="246" t="s">
        <v>523</v>
      </c>
      <c r="C141" s="246" t="s">
        <v>524</v>
      </c>
      <c r="D141" s="246" t="s">
        <v>343</v>
      </c>
      <c r="E141" s="244"/>
      <c r="F141" s="244"/>
      <c r="G141" s="244">
        <v>360</v>
      </c>
      <c r="H141" s="244"/>
      <c r="I141" s="244"/>
      <c r="J141" s="258"/>
      <c r="K141" s="228"/>
      <c r="L141" s="232">
        <v>10</v>
      </c>
      <c r="M141" s="219">
        <v>100</v>
      </c>
      <c r="N141" s="219">
        <v>200</v>
      </c>
      <c r="O141" s="232">
        <v>10</v>
      </c>
      <c r="P141" s="232">
        <v>46.02</v>
      </c>
      <c r="Q141" s="232">
        <v>137.65</v>
      </c>
      <c r="R141" s="219">
        <f t="shared" si="5"/>
        <v>36000</v>
      </c>
      <c r="S141" s="209"/>
    </row>
    <row r="142" s="196" customFormat="1" spans="1:19">
      <c r="A142" s="208">
        <f t="shared" si="6"/>
        <v>139</v>
      </c>
      <c r="B142" s="209" t="s">
        <v>525</v>
      </c>
      <c r="C142" s="209" t="s">
        <v>526</v>
      </c>
      <c r="D142" s="209" t="s">
        <v>343</v>
      </c>
      <c r="E142" s="217">
        <v>16805</v>
      </c>
      <c r="F142" s="217"/>
      <c r="G142" s="217">
        <v>2730</v>
      </c>
      <c r="H142" s="217">
        <v>264</v>
      </c>
      <c r="I142" s="217"/>
      <c r="J142" s="228"/>
      <c r="K142" s="228"/>
      <c r="L142" s="232">
        <v>10</v>
      </c>
      <c r="M142" s="219">
        <v>100</v>
      </c>
      <c r="N142" s="219">
        <v>200</v>
      </c>
      <c r="O142" s="232">
        <v>10</v>
      </c>
      <c r="P142" s="232">
        <v>46.02</v>
      </c>
      <c r="Q142" s="232">
        <v>137.65</v>
      </c>
      <c r="R142" s="219">
        <f t="shared" si="5"/>
        <v>493850</v>
      </c>
      <c r="S142" s="209"/>
    </row>
    <row r="143" s="196" customFormat="1" ht="31.5" spans="1:19">
      <c r="A143" s="208">
        <f t="shared" si="6"/>
        <v>140</v>
      </c>
      <c r="B143" s="246" t="s">
        <v>527</v>
      </c>
      <c r="C143" s="246" t="s">
        <v>528</v>
      </c>
      <c r="D143" s="246" t="s">
        <v>343</v>
      </c>
      <c r="E143" s="244">
        <v>9960</v>
      </c>
      <c r="F143" s="244"/>
      <c r="G143" s="244"/>
      <c r="H143" s="244"/>
      <c r="I143" s="244"/>
      <c r="J143" s="258"/>
      <c r="K143" s="228"/>
      <c r="L143" s="232">
        <v>10</v>
      </c>
      <c r="M143" s="219">
        <v>100</v>
      </c>
      <c r="N143" s="219">
        <v>200</v>
      </c>
      <c r="O143" s="232">
        <v>10</v>
      </c>
      <c r="P143" s="232">
        <v>46.02</v>
      </c>
      <c r="Q143" s="232">
        <v>137.65</v>
      </c>
      <c r="R143" s="219">
        <f t="shared" si="5"/>
        <v>99600</v>
      </c>
      <c r="S143" s="209"/>
    </row>
    <row r="144" s="196" customFormat="1" spans="1:19">
      <c r="A144" s="208">
        <f t="shared" si="6"/>
        <v>141</v>
      </c>
      <c r="B144" s="246" t="s">
        <v>529</v>
      </c>
      <c r="C144" s="246" t="s">
        <v>530</v>
      </c>
      <c r="D144" s="246" t="s">
        <v>343</v>
      </c>
      <c r="E144" s="244">
        <v>1054</v>
      </c>
      <c r="F144" s="244"/>
      <c r="G144" s="244"/>
      <c r="H144" s="244"/>
      <c r="I144" s="244"/>
      <c r="J144" s="258">
        <v>39</v>
      </c>
      <c r="K144" s="228"/>
      <c r="L144" s="232">
        <v>10</v>
      </c>
      <c r="M144" s="219">
        <v>100</v>
      </c>
      <c r="N144" s="219">
        <v>200</v>
      </c>
      <c r="O144" s="232">
        <v>10</v>
      </c>
      <c r="P144" s="232">
        <v>46.02</v>
      </c>
      <c r="Q144" s="232">
        <v>137.65</v>
      </c>
      <c r="R144" s="219">
        <f t="shared" si="5"/>
        <v>12334.78</v>
      </c>
      <c r="S144" s="209"/>
    </row>
    <row r="145" s="196" customFormat="1" ht="31.5" spans="1:19">
      <c r="A145" s="208">
        <f t="shared" si="6"/>
        <v>142</v>
      </c>
      <c r="B145" s="265" t="s">
        <v>531</v>
      </c>
      <c r="C145" s="265" t="s">
        <v>532</v>
      </c>
      <c r="D145" s="265" t="s">
        <v>343</v>
      </c>
      <c r="E145" s="214">
        <v>15807.2</v>
      </c>
      <c r="F145" s="239"/>
      <c r="G145" s="239"/>
      <c r="H145" s="239"/>
      <c r="I145" s="239"/>
      <c r="J145" s="224">
        <v>295</v>
      </c>
      <c r="K145" s="224"/>
      <c r="L145" s="230">
        <v>10</v>
      </c>
      <c r="M145" s="218">
        <v>100</v>
      </c>
      <c r="N145" s="218">
        <v>200</v>
      </c>
      <c r="O145" s="230">
        <v>10</v>
      </c>
      <c r="P145" s="230">
        <v>46.02</v>
      </c>
      <c r="Q145" s="230">
        <v>137.65</v>
      </c>
      <c r="R145" s="218">
        <f t="shared" si="5"/>
        <v>171647.9</v>
      </c>
      <c r="S145" s="209" t="s">
        <v>533</v>
      </c>
    </row>
    <row r="146" s="196" customFormat="1" spans="1:19">
      <c r="A146" s="208">
        <f t="shared" si="6"/>
        <v>143</v>
      </c>
      <c r="B146" s="266" t="s">
        <v>534</v>
      </c>
      <c r="C146" s="266" t="s">
        <v>532</v>
      </c>
      <c r="D146" s="266" t="s">
        <v>343</v>
      </c>
      <c r="E146" s="215">
        <v>18844.6</v>
      </c>
      <c r="F146" s="244"/>
      <c r="G146" s="244"/>
      <c r="H146" s="244"/>
      <c r="I146" s="244"/>
      <c r="J146" s="225">
        <v>296</v>
      </c>
      <c r="K146" s="225"/>
      <c r="L146" s="232">
        <v>10</v>
      </c>
      <c r="M146" s="219">
        <v>100</v>
      </c>
      <c r="N146" s="219">
        <v>200</v>
      </c>
      <c r="O146" s="232">
        <v>10</v>
      </c>
      <c r="P146" s="232">
        <v>46.02</v>
      </c>
      <c r="Q146" s="232">
        <v>137.65</v>
      </c>
      <c r="R146" s="219">
        <f t="shared" si="5"/>
        <v>202067.92</v>
      </c>
      <c r="S146" s="209"/>
    </row>
    <row r="147" s="196" customFormat="1" spans="1:19">
      <c r="A147" s="208">
        <f t="shared" si="6"/>
        <v>144</v>
      </c>
      <c r="B147" s="266" t="s">
        <v>535</v>
      </c>
      <c r="C147" s="266" t="s">
        <v>536</v>
      </c>
      <c r="D147" s="266" t="s">
        <v>343</v>
      </c>
      <c r="E147" s="215">
        <v>39645.8</v>
      </c>
      <c r="F147" s="244"/>
      <c r="G147" s="244"/>
      <c r="H147" s="244"/>
      <c r="I147" s="244"/>
      <c r="J147" s="225">
        <v>477</v>
      </c>
      <c r="K147" s="225"/>
      <c r="L147" s="232">
        <v>10</v>
      </c>
      <c r="M147" s="219">
        <v>100</v>
      </c>
      <c r="N147" s="219">
        <v>200</v>
      </c>
      <c r="O147" s="232">
        <v>10</v>
      </c>
      <c r="P147" s="232">
        <v>46.02</v>
      </c>
      <c r="Q147" s="232">
        <v>137.65</v>
      </c>
      <c r="R147" s="219">
        <f t="shared" si="5"/>
        <v>418409.54</v>
      </c>
      <c r="S147" s="209"/>
    </row>
    <row r="148" s="196" customFormat="1" spans="1:19">
      <c r="A148" s="208">
        <f t="shared" si="6"/>
        <v>145</v>
      </c>
      <c r="B148" s="266" t="s">
        <v>537</v>
      </c>
      <c r="C148" s="266" t="s">
        <v>532</v>
      </c>
      <c r="D148" s="266" t="s">
        <v>343</v>
      </c>
      <c r="E148" s="232">
        <v>7777.42</v>
      </c>
      <c r="F148" s="244"/>
      <c r="G148" s="244"/>
      <c r="H148" s="244"/>
      <c r="I148" s="244"/>
      <c r="J148" s="225">
        <v>315</v>
      </c>
      <c r="K148" s="225"/>
      <c r="L148" s="232">
        <v>10</v>
      </c>
      <c r="M148" s="219">
        <v>100</v>
      </c>
      <c r="N148" s="219">
        <v>200</v>
      </c>
      <c r="O148" s="232">
        <v>10</v>
      </c>
      <c r="P148" s="232">
        <v>46.02</v>
      </c>
      <c r="Q148" s="232">
        <v>137.65</v>
      </c>
      <c r="R148" s="219">
        <f t="shared" si="5"/>
        <v>92270.5</v>
      </c>
      <c r="S148" s="209" t="s">
        <v>538</v>
      </c>
    </row>
    <row r="149" s="196" customFormat="1" spans="1:19">
      <c r="A149" s="208">
        <f t="shared" si="6"/>
        <v>146</v>
      </c>
      <c r="B149" s="266" t="s">
        <v>539</v>
      </c>
      <c r="C149" s="266" t="s">
        <v>540</v>
      </c>
      <c r="D149" s="266" t="s">
        <v>343</v>
      </c>
      <c r="E149" s="215">
        <v>6581.2</v>
      </c>
      <c r="F149" s="244"/>
      <c r="G149" s="244"/>
      <c r="H149" s="244"/>
      <c r="I149" s="244"/>
      <c r="J149" s="225">
        <v>656</v>
      </c>
      <c r="K149" s="225"/>
      <c r="L149" s="232">
        <v>10</v>
      </c>
      <c r="M149" s="219">
        <v>100</v>
      </c>
      <c r="N149" s="219">
        <v>200</v>
      </c>
      <c r="O149" s="232">
        <v>10</v>
      </c>
      <c r="P149" s="232">
        <v>46.02</v>
      </c>
      <c r="Q149" s="232">
        <v>137.65</v>
      </c>
      <c r="R149" s="219">
        <f t="shared" si="5"/>
        <v>96001.12</v>
      </c>
      <c r="S149" s="209"/>
    </row>
    <row r="150" s="196" customFormat="1" spans="1:19">
      <c r="A150" s="208">
        <f t="shared" si="6"/>
        <v>147</v>
      </c>
      <c r="B150" s="266" t="s">
        <v>541</v>
      </c>
      <c r="C150" s="266" t="s">
        <v>542</v>
      </c>
      <c r="D150" s="266" t="s">
        <v>343</v>
      </c>
      <c r="E150" s="215">
        <v>10413.3</v>
      </c>
      <c r="F150" s="217"/>
      <c r="G150" s="217"/>
      <c r="H150" s="217"/>
      <c r="I150" s="217"/>
      <c r="J150" s="225">
        <v>0</v>
      </c>
      <c r="K150" s="225"/>
      <c r="L150" s="232">
        <v>10</v>
      </c>
      <c r="M150" s="219">
        <v>100</v>
      </c>
      <c r="N150" s="219">
        <v>200</v>
      </c>
      <c r="O150" s="232">
        <v>10</v>
      </c>
      <c r="P150" s="232">
        <v>46.02</v>
      </c>
      <c r="Q150" s="232">
        <v>137.65</v>
      </c>
      <c r="R150" s="219">
        <f t="shared" si="5"/>
        <v>104133</v>
      </c>
      <c r="S150" s="209"/>
    </row>
    <row r="151" s="196" customFormat="1" spans="1:19">
      <c r="A151" s="208">
        <f t="shared" si="6"/>
        <v>148</v>
      </c>
      <c r="B151" s="266" t="s">
        <v>541</v>
      </c>
      <c r="C151" s="266" t="s">
        <v>543</v>
      </c>
      <c r="D151" s="266" t="s">
        <v>343</v>
      </c>
      <c r="E151" s="215">
        <v>2262.4</v>
      </c>
      <c r="F151" s="217"/>
      <c r="G151" s="217"/>
      <c r="H151" s="217"/>
      <c r="I151" s="217"/>
      <c r="J151" s="225">
        <v>0</v>
      </c>
      <c r="K151" s="225"/>
      <c r="L151" s="232">
        <v>10</v>
      </c>
      <c r="M151" s="219">
        <v>100</v>
      </c>
      <c r="N151" s="219">
        <v>200</v>
      </c>
      <c r="O151" s="232">
        <v>10</v>
      </c>
      <c r="P151" s="232">
        <v>46.02</v>
      </c>
      <c r="Q151" s="232">
        <v>137.65</v>
      </c>
      <c r="R151" s="219">
        <f t="shared" si="5"/>
        <v>22624</v>
      </c>
      <c r="S151" s="209"/>
    </row>
    <row r="152" s="196" customFormat="1" spans="1:19">
      <c r="A152" s="208">
        <f t="shared" si="6"/>
        <v>149</v>
      </c>
      <c r="B152" s="266" t="s">
        <v>541</v>
      </c>
      <c r="C152" s="266" t="s">
        <v>544</v>
      </c>
      <c r="D152" s="266" t="s">
        <v>343</v>
      </c>
      <c r="E152" s="215">
        <v>2295.9</v>
      </c>
      <c r="F152" s="217"/>
      <c r="G152" s="217"/>
      <c r="H152" s="217"/>
      <c r="I152" s="217"/>
      <c r="J152" s="225">
        <v>0</v>
      </c>
      <c r="K152" s="225"/>
      <c r="L152" s="232">
        <v>10</v>
      </c>
      <c r="M152" s="219">
        <v>100</v>
      </c>
      <c r="N152" s="219">
        <v>200</v>
      </c>
      <c r="O152" s="232">
        <v>10</v>
      </c>
      <c r="P152" s="232">
        <v>46.02</v>
      </c>
      <c r="Q152" s="232">
        <v>137.65</v>
      </c>
      <c r="R152" s="219">
        <f t="shared" si="5"/>
        <v>22959</v>
      </c>
      <c r="S152" s="209"/>
    </row>
    <row r="153" s="196" customFormat="1" spans="1:19">
      <c r="A153" s="208">
        <f t="shared" si="6"/>
        <v>150</v>
      </c>
      <c r="B153" s="266" t="s">
        <v>541</v>
      </c>
      <c r="C153" s="266" t="s">
        <v>545</v>
      </c>
      <c r="D153" s="266" t="s">
        <v>343</v>
      </c>
      <c r="E153" s="215">
        <v>7375.5</v>
      </c>
      <c r="F153" s="217"/>
      <c r="G153" s="217"/>
      <c r="H153" s="217"/>
      <c r="I153" s="217"/>
      <c r="J153" s="225">
        <v>0</v>
      </c>
      <c r="K153" s="225"/>
      <c r="L153" s="232">
        <v>10</v>
      </c>
      <c r="M153" s="219">
        <v>100</v>
      </c>
      <c r="N153" s="219">
        <v>200</v>
      </c>
      <c r="O153" s="232">
        <v>10</v>
      </c>
      <c r="P153" s="232">
        <v>46.02</v>
      </c>
      <c r="Q153" s="232">
        <v>137.65</v>
      </c>
      <c r="R153" s="219">
        <f t="shared" si="5"/>
        <v>73755</v>
      </c>
      <c r="S153" s="209"/>
    </row>
    <row r="154" s="196" customFormat="1" spans="1:19">
      <c r="A154" s="208">
        <f t="shared" si="6"/>
        <v>151</v>
      </c>
      <c r="B154" s="266" t="s">
        <v>541</v>
      </c>
      <c r="C154" s="266" t="s">
        <v>546</v>
      </c>
      <c r="D154" s="266" t="s">
        <v>343</v>
      </c>
      <c r="E154" s="215">
        <v>15696.9</v>
      </c>
      <c r="F154" s="217"/>
      <c r="G154" s="217"/>
      <c r="H154" s="217"/>
      <c r="I154" s="217"/>
      <c r="J154" s="225">
        <v>0</v>
      </c>
      <c r="K154" s="225"/>
      <c r="L154" s="232">
        <v>10</v>
      </c>
      <c r="M154" s="219">
        <v>100</v>
      </c>
      <c r="N154" s="219">
        <v>200</v>
      </c>
      <c r="O154" s="232">
        <v>10</v>
      </c>
      <c r="P154" s="232">
        <v>46.02</v>
      </c>
      <c r="Q154" s="232">
        <v>137.65</v>
      </c>
      <c r="R154" s="219">
        <f t="shared" si="5"/>
        <v>156969</v>
      </c>
      <c r="S154" s="209"/>
    </row>
    <row r="155" s="196" customFormat="1" spans="1:19">
      <c r="A155" s="208">
        <f t="shared" si="6"/>
        <v>152</v>
      </c>
      <c r="B155" s="266" t="s">
        <v>541</v>
      </c>
      <c r="C155" s="266" t="s">
        <v>547</v>
      </c>
      <c r="D155" s="266" t="s">
        <v>343</v>
      </c>
      <c r="E155" s="215">
        <v>1650</v>
      </c>
      <c r="F155" s="217"/>
      <c r="G155" s="217"/>
      <c r="H155" s="217"/>
      <c r="I155" s="217"/>
      <c r="J155" s="225">
        <v>0</v>
      </c>
      <c r="K155" s="225"/>
      <c r="L155" s="232">
        <v>10</v>
      </c>
      <c r="M155" s="219">
        <v>100</v>
      </c>
      <c r="N155" s="219">
        <v>200</v>
      </c>
      <c r="O155" s="232">
        <v>10</v>
      </c>
      <c r="P155" s="232">
        <v>46.02</v>
      </c>
      <c r="Q155" s="232">
        <v>137.65</v>
      </c>
      <c r="R155" s="219">
        <f t="shared" si="5"/>
        <v>16500</v>
      </c>
      <c r="S155" s="209"/>
    </row>
    <row r="156" s="196" customFormat="1" spans="1:19">
      <c r="A156" s="208">
        <f t="shared" si="6"/>
        <v>153</v>
      </c>
      <c r="B156" s="266" t="s">
        <v>541</v>
      </c>
      <c r="C156" s="266" t="s">
        <v>548</v>
      </c>
      <c r="D156" s="266" t="s">
        <v>343</v>
      </c>
      <c r="E156" s="215">
        <v>100</v>
      </c>
      <c r="F156" s="217"/>
      <c r="G156" s="217"/>
      <c r="H156" s="217"/>
      <c r="I156" s="217"/>
      <c r="J156" s="225">
        <v>0</v>
      </c>
      <c r="K156" s="225"/>
      <c r="L156" s="232">
        <v>10</v>
      </c>
      <c r="M156" s="219">
        <v>100</v>
      </c>
      <c r="N156" s="219">
        <v>200</v>
      </c>
      <c r="O156" s="232">
        <v>10</v>
      </c>
      <c r="P156" s="232">
        <v>46.02</v>
      </c>
      <c r="Q156" s="232">
        <v>137.65</v>
      </c>
      <c r="R156" s="219">
        <f t="shared" si="5"/>
        <v>1000</v>
      </c>
      <c r="S156" s="209"/>
    </row>
    <row r="157" s="196" customFormat="1" spans="1:19">
      <c r="A157" s="208">
        <f t="shared" si="6"/>
        <v>154</v>
      </c>
      <c r="B157" s="266" t="s">
        <v>541</v>
      </c>
      <c r="C157" s="266" t="s">
        <v>549</v>
      </c>
      <c r="D157" s="266" t="s">
        <v>343</v>
      </c>
      <c r="E157" s="215">
        <v>8000</v>
      </c>
      <c r="F157" s="217"/>
      <c r="G157" s="217"/>
      <c r="H157" s="217"/>
      <c r="I157" s="217"/>
      <c r="J157" s="225">
        <v>0</v>
      </c>
      <c r="K157" s="225"/>
      <c r="L157" s="232">
        <v>10</v>
      </c>
      <c r="M157" s="219">
        <v>100</v>
      </c>
      <c r="N157" s="219">
        <v>200</v>
      </c>
      <c r="O157" s="232">
        <v>10</v>
      </c>
      <c r="P157" s="232">
        <v>46.02</v>
      </c>
      <c r="Q157" s="232">
        <v>137.65</v>
      </c>
      <c r="R157" s="219">
        <f t="shared" si="5"/>
        <v>80000</v>
      </c>
      <c r="S157" s="209"/>
    </row>
    <row r="158" s="196" customFormat="1" spans="1:19">
      <c r="A158" s="208">
        <f t="shared" si="6"/>
        <v>155</v>
      </c>
      <c r="B158" s="266" t="s">
        <v>541</v>
      </c>
      <c r="C158" s="266" t="s">
        <v>550</v>
      </c>
      <c r="D158" s="266" t="s">
        <v>343</v>
      </c>
      <c r="E158" s="215">
        <v>1315</v>
      </c>
      <c r="F158" s="217"/>
      <c r="G158" s="217"/>
      <c r="H158" s="217"/>
      <c r="I158" s="217"/>
      <c r="J158" s="225">
        <v>0</v>
      </c>
      <c r="K158" s="225"/>
      <c r="L158" s="232">
        <v>10</v>
      </c>
      <c r="M158" s="219">
        <v>100</v>
      </c>
      <c r="N158" s="219">
        <v>200</v>
      </c>
      <c r="O158" s="232">
        <v>10</v>
      </c>
      <c r="P158" s="232">
        <v>46.02</v>
      </c>
      <c r="Q158" s="232">
        <v>137.65</v>
      </c>
      <c r="R158" s="219">
        <f t="shared" si="5"/>
        <v>13150</v>
      </c>
      <c r="S158" s="209"/>
    </row>
    <row r="159" s="196" customFormat="1" spans="1:19">
      <c r="A159" s="208">
        <f t="shared" si="6"/>
        <v>156</v>
      </c>
      <c r="B159" s="266" t="s">
        <v>541</v>
      </c>
      <c r="C159" s="266" t="s">
        <v>551</v>
      </c>
      <c r="D159" s="266" t="s">
        <v>343</v>
      </c>
      <c r="E159" s="215">
        <v>38918</v>
      </c>
      <c r="F159" s="217"/>
      <c r="G159" s="217"/>
      <c r="H159" s="217"/>
      <c r="I159" s="217"/>
      <c r="J159" s="225">
        <v>0</v>
      </c>
      <c r="K159" s="225"/>
      <c r="L159" s="232">
        <v>10</v>
      </c>
      <c r="M159" s="219">
        <v>100</v>
      </c>
      <c r="N159" s="219">
        <v>200</v>
      </c>
      <c r="O159" s="232">
        <v>10</v>
      </c>
      <c r="P159" s="232">
        <v>46.02</v>
      </c>
      <c r="Q159" s="232">
        <v>137.65</v>
      </c>
      <c r="R159" s="219">
        <f t="shared" si="5"/>
        <v>389180</v>
      </c>
      <c r="S159" s="209"/>
    </row>
    <row r="160" s="196" customFormat="1" spans="1:19">
      <c r="A160" s="208">
        <f t="shared" si="6"/>
        <v>157</v>
      </c>
      <c r="B160" s="266" t="s">
        <v>541</v>
      </c>
      <c r="C160" s="266" t="s">
        <v>552</v>
      </c>
      <c r="D160" s="266" t="s">
        <v>343</v>
      </c>
      <c r="E160" s="215">
        <v>9485</v>
      </c>
      <c r="F160" s="217"/>
      <c r="G160" s="217"/>
      <c r="H160" s="217"/>
      <c r="I160" s="217"/>
      <c r="J160" s="225">
        <v>0</v>
      </c>
      <c r="K160" s="225"/>
      <c r="L160" s="232">
        <v>10</v>
      </c>
      <c r="M160" s="219">
        <v>100</v>
      </c>
      <c r="N160" s="219">
        <v>200</v>
      </c>
      <c r="O160" s="232">
        <v>10</v>
      </c>
      <c r="P160" s="232">
        <v>46.02</v>
      </c>
      <c r="Q160" s="232">
        <v>137.65</v>
      </c>
      <c r="R160" s="219">
        <f t="shared" si="5"/>
        <v>94850</v>
      </c>
      <c r="S160" s="209"/>
    </row>
    <row r="161" s="196" customFormat="1" ht="31.5" spans="1:19">
      <c r="A161" s="208">
        <f t="shared" si="6"/>
        <v>158</v>
      </c>
      <c r="B161" s="266" t="s">
        <v>541</v>
      </c>
      <c r="C161" s="266" t="s">
        <v>553</v>
      </c>
      <c r="D161" s="266" t="s">
        <v>343</v>
      </c>
      <c r="E161" s="215">
        <v>12339</v>
      </c>
      <c r="F161" s="217"/>
      <c r="G161" s="217"/>
      <c r="H161" s="217"/>
      <c r="I161" s="217"/>
      <c r="J161" s="225">
        <v>0</v>
      </c>
      <c r="K161" s="225"/>
      <c r="L161" s="232">
        <v>10</v>
      </c>
      <c r="M161" s="219">
        <v>100</v>
      </c>
      <c r="N161" s="219">
        <v>200</v>
      </c>
      <c r="O161" s="232">
        <v>10</v>
      </c>
      <c r="P161" s="232">
        <v>46.02</v>
      </c>
      <c r="Q161" s="232">
        <v>137.65</v>
      </c>
      <c r="R161" s="219">
        <f t="shared" si="5"/>
        <v>123390</v>
      </c>
      <c r="S161" s="209" t="s">
        <v>554</v>
      </c>
    </row>
    <row r="162" s="196" customFormat="1" spans="1:19">
      <c r="A162" s="208">
        <f t="shared" si="6"/>
        <v>159</v>
      </c>
      <c r="B162" s="266" t="s">
        <v>541</v>
      </c>
      <c r="C162" s="266" t="s">
        <v>555</v>
      </c>
      <c r="D162" s="266" t="s">
        <v>343</v>
      </c>
      <c r="E162" s="215">
        <v>1620</v>
      </c>
      <c r="F162" s="217"/>
      <c r="G162" s="217"/>
      <c r="H162" s="217"/>
      <c r="I162" s="217"/>
      <c r="J162" s="225">
        <v>0</v>
      </c>
      <c r="K162" s="225"/>
      <c r="L162" s="232">
        <v>10</v>
      </c>
      <c r="M162" s="219">
        <v>100</v>
      </c>
      <c r="N162" s="219">
        <v>200</v>
      </c>
      <c r="O162" s="232">
        <v>10</v>
      </c>
      <c r="P162" s="232">
        <v>46.02</v>
      </c>
      <c r="Q162" s="232">
        <v>137.65</v>
      </c>
      <c r="R162" s="219">
        <f t="shared" si="5"/>
        <v>16200</v>
      </c>
      <c r="S162" s="209"/>
    </row>
    <row r="163" s="196" customFormat="1" spans="1:19">
      <c r="A163" s="208">
        <f t="shared" si="6"/>
        <v>160</v>
      </c>
      <c r="B163" s="266" t="s">
        <v>541</v>
      </c>
      <c r="C163" s="266" t="s">
        <v>556</v>
      </c>
      <c r="D163" s="266" t="s">
        <v>343</v>
      </c>
      <c r="E163" s="215">
        <v>4919</v>
      </c>
      <c r="F163" s="217"/>
      <c r="G163" s="217"/>
      <c r="H163" s="217"/>
      <c r="I163" s="217"/>
      <c r="J163" s="225">
        <v>0</v>
      </c>
      <c r="K163" s="225"/>
      <c r="L163" s="232">
        <v>10</v>
      </c>
      <c r="M163" s="219">
        <v>100</v>
      </c>
      <c r="N163" s="219">
        <v>200</v>
      </c>
      <c r="O163" s="232">
        <v>10</v>
      </c>
      <c r="P163" s="232">
        <v>46.02</v>
      </c>
      <c r="Q163" s="232">
        <v>137.65</v>
      </c>
      <c r="R163" s="219">
        <f t="shared" si="5"/>
        <v>49190</v>
      </c>
      <c r="S163" s="209"/>
    </row>
    <row r="164" s="196" customFormat="1" spans="1:19">
      <c r="A164" s="208">
        <f t="shared" si="6"/>
        <v>161</v>
      </c>
      <c r="B164" s="266" t="s">
        <v>541</v>
      </c>
      <c r="C164" s="266" t="s">
        <v>557</v>
      </c>
      <c r="D164" s="266" t="s">
        <v>343</v>
      </c>
      <c r="E164" s="215">
        <v>552.18</v>
      </c>
      <c r="F164" s="217"/>
      <c r="G164" s="217"/>
      <c r="H164" s="217"/>
      <c r="I164" s="217"/>
      <c r="J164" s="225">
        <v>0</v>
      </c>
      <c r="K164" s="225"/>
      <c r="L164" s="232">
        <v>10</v>
      </c>
      <c r="M164" s="219">
        <v>100</v>
      </c>
      <c r="N164" s="219">
        <v>200</v>
      </c>
      <c r="O164" s="232">
        <v>10</v>
      </c>
      <c r="P164" s="232">
        <v>46.02</v>
      </c>
      <c r="Q164" s="232">
        <v>137.65</v>
      </c>
      <c r="R164" s="219">
        <f t="shared" si="5"/>
        <v>5521.8</v>
      </c>
      <c r="S164" s="209"/>
    </row>
    <row r="165" s="196" customFormat="1" spans="1:19">
      <c r="A165" s="208">
        <f t="shared" si="6"/>
        <v>162</v>
      </c>
      <c r="B165" s="209" t="s">
        <v>558</v>
      </c>
      <c r="C165" s="209" t="s">
        <v>559</v>
      </c>
      <c r="D165" s="211" t="s">
        <v>330</v>
      </c>
      <c r="E165" s="232">
        <v>44570</v>
      </c>
      <c r="F165" s="219"/>
      <c r="G165" s="219"/>
      <c r="H165" s="219"/>
      <c r="I165" s="219"/>
      <c r="J165" s="271">
        <v>196</v>
      </c>
      <c r="K165" s="271"/>
      <c r="L165" s="232">
        <v>10</v>
      </c>
      <c r="M165" s="219">
        <v>100</v>
      </c>
      <c r="N165" s="219">
        <v>200</v>
      </c>
      <c r="O165" s="232">
        <v>10</v>
      </c>
      <c r="P165" s="232">
        <v>46.02</v>
      </c>
      <c r="Q165" s="232">
        <v>137.65</v>
      </c>
      <c r="R165" s="219">
        <f t="shared" si="5"/>
        <v>454719.92</v>
      </c>
      <c r="S165" s="209" t="s">
        <v>560</v>
      </c>
    </row>
    <row r="166" s="196" customFormat="1" spans="1:19">
      <c r="A166" s="208">
        <f t="shared" si="6"/>
        <v>163</v>
      </c>
      <c r="B166" s="209" t="s">
        <v>189</v>
      </c>
      <c r="C166" s="209" t="s">
        <v>390</v>
      </c>
      <c r="D166" s="211" t="s">
        <v>343</v>
      </c>
      <c r="E166" s="219">
        <v>2200</v>
      </c>
      <c r="F166" s="219"/>
      <c r="G166" s="219"/>
      <c r="H166" s="219"/>
      <c r="I166" s="219"/>
      <c r="J166" s="231">
        <v>102</v>
      </c>
      <c r="K166" s="231"/>
      <c r="L166" s="232">
        <v>10</v>
      </c>
      <c r="M166" s="219">
        <v>100</v>
      </c>
      <c r="N166" s="219">
        <v>200</v>
      </c>
      <c r="O166" s="232">
        <v>10</v>
      </c>
      <c r="P166" s="232">
        <v>46.02</v>
      </c>
      <c r="Q166" s="232">
        <v>137.65</v>
      </c>
      <c r="R166" s="219">
        <f t="shared" si="5"/>
        <v>26694.04</v>
      </c>
      <c r="S166" s="209"/>
    </row>
    <row r="167" s="196" customFormat="1" spans="1:19">
      <c r="A167" s="208">
        <f t="shared" si="6"/>
        <v>164</v>
      </c>
      <c r="B167" s="209" t="s">
        <v>191</v>
      </c>
      <c r="C167" s="209" t="s">
        <v>390</v>
      </c>
      <c r="D167" s="211" t="s">
        <v>343</v>
      </c>
      <c r="E167" s="219">
        <v>3500</v>
      </c>
      <c r="F167" s="219"/>
      <c r="G167" s="219"/>
      <c r="H167" s="219"/>
      <c r="I167" s="219"/>
      <c r="J167" s="231">
        <v>36</v>
      </c>
      <c r="K167" s="231"/>
      <c r="L167" s="232">
        <v>10</v>
      </c>
      <c r="M167" s="219">
        <v>100</v>
      </c>
      <c r="N167" s="219">
        <v>200</v>
      </c>
      <c r="O167" s="232">
        <v>10</v>
      </c>
      <c r="P167" s="232">
        <v>46.02</v>
      </c>
      <c r="Q167" s="232">
        <v>137.65</v>
      </c>
      <c r="R167" s="219">
        <f t="shared" si="5"/>
        <v>36656.72</v>
      </c>
      <c r="S167" s="209"/>
    </row>
    <row r="168" s="196" customFormat="1" spans="1:19">
      <c r="A168" s="208">
        <f t="shared" si="6"/>
        <v>165</v>
      </c>
      <c r="B168" s="209" t="s">
        <v>192</v>
      </c>
      <c r="C168" s="209" t="s">
        <v>561</v>
      </c>
      <c r="D168" s="211" t="s">
        <v>330</v>
      </c>
      <c r="E168" s="219">
        <v>12000</v>
      </c>
      <c r="F168" s="219"/>
      <c r="G168" s="219"/>
      <c r="H168" s="219"/>
      <c r="I168" s="219"/>
      <c r="J168" s="231">
        <v>134</v>
      </c>
      <c r="K168" s="231"/>
      <c r="L168" s="232">
        <v>10</v>
      </c>
      <c r="M168" s="219">
        <v>100</v>
      </c>
      <c r="N168" s="219">
        <v>200</v>
      </c>
      <c r="O168" s="232">
        <v>10</v>
      </c>
      <c r="P168" s="232">
        <v>46.02</v>
      </c>
      <c r="Q168" s="232">
        <v>137.65</v>
      </c>
      <c r="R168" s="219">
        <f t="shared" si="5"/>
        <v>126166.68</v>
      </c>
      <c r="S168" s="209"/>
    </row>
    <row r="169" s="196" customFormat="1" spans="1:19">
      <c r="A169" s="208">
        <f t="shared" si="6"/>
        <v>166</v>
      </c>
      <c r="B169" s="209" t="s">
        <v>247</v>
      </c>
      <c r="C169" s="209" t="s">
        <v>562</v>
      </c>
      <c r="D169" s="211" t="s">
        <v>330</v>
      </c>
      <c r="E169" s="219">
        <v>8889</v>
      </c>
      <c r="F169" s="219"/>
      <c r="G169" s="219"/>
      <c r="H169" s="219"/>
      <c r="I169" s="219"/>
      <c r="J169" s="231">
        <v>503</v>
      </c>
      <c r="K169" s="231"/>
      <c r="L169" s="232">
        <v>10</v>
      </c>
      <c r="M169" s="219">
        <v>100</v>
      </c>
      <c r="N169" s="219">
        <v>200</v>
      </c>
      <c r="O169" s="232">
        <v>10</v>
      </c>
      <c r="P169" s="232">
        <v>46.02</v>
      </c>
      <c r="Q169" s="232">
        <v>137.65</v>
      </c>
      <c r="R169" s="219">
        <f t="shared" si="5"/>
        <v>112038.06</v>
      </c>
      <c r="S169" s="209"/>
    </row>
    <row r="170" s="199" customFormat="1" spans="1:254">
      <c r="A170" s="208">
        <f t="shared" si="6"/>
        <v>167</v>
      </c>
      <c r="B170" s="267" t="s">
        <v>247</v>
      </c>
      <c r="C170" s="267" t="s">
        <v>302</v>
      </c>
      <c r="D170" s="268" t="s">
        <v>330</v>
      </c>
      <c r="E170" s="219">
        <v>293.62</v>
      </c>
      <c r="F170" s="219"/>
      <c r="G170" s="219"/>
      <c r="H170" s="219"/>
      <c r="I170" s="219"/>
      <c r="J170" s="231">
        <v>92</v>
      </c>
      <c r="K170" s="231"/>
      <c r="L170" s="232">
        <v>10</v>
      </c>
      <c r="M170" s="219">
        <v>100</v>
      </c>
      <c r="N170" s="219">
        <v>200</v>
      </c>
      <c r="O170" s="232">
        <v>10</v>
      </c>
      <c r="P170" s="232">
        <v>46.02</v>
      </c>
      <c r="Q170" s="232">
        <v>137.65</v>
      </c>
      <c r="R170" s="219">
        <f t="shared" si="5"/>
        <v>7170.04</v>
      </c>
      <c r="S170" s="267"/>
      <c r="T170" s="276"/>
      <c r="U170" s="276"/>
      <c r="V170" s="276"/>
      <c r="W170" s="276"/>
      <c r="X170" s="276"/>
      <c r="Y170" s="276"/>
      <c r="Z170" s="276"/>
      <c r="AA170" s="276"/>
      <c r="AB170" s="276"/>
      <c r="AC170" s="276"/>
      <c r="AD170" s="276"/>
      <c r="AE170" s="276"/>
      <c r="AF170" s="276"/>
      <c r="AG170" s="276"/>
      <c r="AH170" s="276"/>
      <c r="AI170" s="276"/>
      <c r="AJ170" s="276"/>
      <c r="AK170" s="276"/>
      <c r="AL170" s="276"/>
      <c r="AM170" s="276"/>
      <c r="AN170" s="276"/>
      <c r="AO170" s="276"/>
      <c r="AP170" s="276"/>
      <c r="AQ170" s="276"/>
      <c r="AR170" s="276"/>
      <c r="AS170" s="276"/>
      <c r="AT170" s="276"/>
      <c r="AU170" s="276"/>
      <c r="AV170" s="276"/>
      <c r="AW170" s="276"/>
      <c r="AX170" s="276"/>
      <c r="AY170" s="276"/>
      <c r="AZ170" s="276"/>
      <c r="BA170" s="276"/>
      <c r="BB170" s="276"/>
      <c r="BC170" s="276"/>
      <c r="BD170" s="276"/>
      <c r="BE170" s="276"/>
      <c r="BF170" s="276"/>
      <c r="BG170" s="276"/>
      <c r="BH170" s="276"/>
      <c r="BI170" s="276"/>
      <c r="BJ170" s="276"/>
      <c r="BK170" s="276"/>
      <c r="BL170" s="276"/>
      <c r="BM170" s="276"/>
      <c r="BN170" s="276"/>
      <c r="BO170" s="276"/>
      <c r="BP170" s="276"/>
      <c r="BQ170" s="276"/>
      <c r="BR170" s="276"/>
      <c r="BS170" s="276"/>
      <c r="BT170" s="276"/>
      <c r="BU170" s="276"/>
      <c r="BV170" s="276"/>
      <c r="BW170" s="276"/>
      <c r="BX170" s="276"/>
      <c r="BY170" s="276"/>
      <c r="BZ170" s="276"/>
      <c r="CA170" s="276"/>
      <c r="CB170" s="276"/>
      <c r="CC170" s="276"/>
      <c r="CD170" s="276"/>
      <c r="CE170" s="276"/>
      <c r="CF170" s="276"/>
      <c r="CG170" s="276"/>
      <c r="CH170" s="276"/>
      <c r="CI170" s="276"/>
      <c r="CJ170" s="276"/>
      <c r="CK170" s="276"/>
      <c r="CL170" s="276"/>
      <c r="CM170" s="276"/>
      <c r="CN170" s="276"/>
      <c r="CO170" s="276"/>
      <c r="CP170" s="276"/>
      <c r="CQ170" s="276"/>
      <c r="CR170" s="276"/>
      <c r="CS170" s="276"/>
      <c r="CT170" s="276"/>
      <c r="CU170" s="276"/>
      <c r="CV170" s="276"/>
      <c r="CW170" s="276"/>
      <c r="CX170" s="276"/>
      <c r="CY170" s="276"/>
      <c r="CZ170" s="276"/>
      <c r="DA170" s="276"/>
      <c r="DB170" s="276"/>
      <c r="DC170" s="276"/>
      <c r="DD170" s="276"/>
      <c r="DE170" s="276"/>
      <c r="DF170" s="276"/>
      <c r="DG170" s="276"/>
      <c r="DH170" s="276"/>
      <c r="DI170" s="276"/>
      <c r="DJ170" s="276"/>
      <c r="DK170" s="276"/>
      <c r="DL170" s="276"/>
      <c r="DM170" s="276"/>
      <c r="DN170" s="276"/>
      <c r="DO170" s="276"/>
      <c r="DP170" s="276"/>
      <c r="DQ170" s="276"/>
      <c r="DR170" s="276"/>
      <c r="DS170" s="276"/>
      <c r="DT170" s="276"/>
      <c r="DU170" s="276"/>
      <c r="DV170" s="276"/>
      <c r="DW170" s="276"/>
      <c r="DX170" s="276"/>
      <c r="DY170" s="276"/>
      <c r="DZ170" s="276"/>
      <c r="EA170" s="276"/>
      <c r="EB170" s="276"/>
      <c r="EC170" s="276"/>
      <c r="ED170" s="276"/>
      <c r="EE170" s="276"/>
      <c r="EF170" s="276"/>
      <c r="EG170" s="276"/>
      <c r="EH170" s="276"/>
      <c r="EI170" s="276"/>
      <c r="EJ170" s="276"/>
      <c r="EK170" s="276"/>
      <c r="EL170" s="276"/>
      <c r="EM170" s="276"/>
      <c r="EN170" s="276"/>
      <c r="EO170" s="276"/>
      <c r="EP170" s="276"/>
      <c r="EQ170" s="276"/>
      <c r="ER170" s="276"/>
      <c r="ES170" s="276"/>
      <c r="ET170" s="276"/>
      <c r="EU170" s="276"/>
      <c r="EV170" s="276"/>
      <c r="EW170" s="276"/>
      <c r="EX170" s="276"/>
      <c r="EY170" s="276"/>
      <c r="EZ170" s="276"/>
      <c r="FA170" s="276"/>
      <c r="FB170" s="276"/>
      <c r="FC170" s="276"/>
      <c r="FD170" s="276"/>
      <c r="FE170" s="276"/>
      <c r="FF170" s="276"/>
      <c r="FG170" s="276"/>
      <c r="FH170" s="276"/>
      <c r="FI170" s="276"/>
      <c r="FJ170" s="276"/>
      <c r="FK170" s="276"/>
      <c r="FL170" s="276"/>
      <c r="FM170" s="276"/>
      <c r="FN170" s="276"/>
      <c r="FO170" s="276"/>
      <c r="FP170" s="276"/>
      <c r="FQ170" s="276"/>
      <c r="FR170" s="276"/>
      <c r="FS170" s="276"/>
      <c r="FT170" s="276"/>
      <c r="FU170" s="276"/>
      <c r="FV170" s="276"/>
      <c r="FW170" s="276"/>
      <c r="FX170" s="276"/>
      <c r="FY170" s="276"/>
      <c r="FZ170" s="276"/>
      <c r="GA170" s="276"/>
      <c r="GB170" s="276"/>
      <c r="GC170" s="276"/>
      <c r="GD170" s="276"/>
      <c r="GE170" s="276"/>
      <c r="GF170" s="276"/>
      <c r="GG170" s="276"/>
      <c r="GH170" s="276"/>
      <c r="GI170" s="276"/>
      <c r="GJ170" s="276"/>
      <c r="GK170" s="276"/>
      <c r="GL170" s="276"/>
      <c r="GM170" s="276"/>
      <c r="GN170" s="276"/>
      <c r="GO170" s="276"/>
      <c r="GP170" s="276"/>
      <c r="GQ170" s="276"/>
      <c r="GR170" s="276"/>
      <c r="GS170" s="276"/>
      <c r="GT170" s="276"/>
      <c r="GU170" s="276"/>
      <c r="GV170" s="276"/>
      <c r="GW170" s="276"/>
      <c r="GX170" s="276"/>
      <c r="GY170" s="276"/>
      <c r="GZ170" s="276"/>
      <c r="HA170" s="276"/>
      <c r="HB170" s="276"/>
      <c r="HC170" s="276"/>
      <c r="HD170" s="276"/>
      <c r="HE170" s="276"/>
      <c r="HF170" s="276"/>
      <c r="HG170" s="276"/>
      <c r="HH170" s="276"/>
      <c r="HI170" s="276"/>
      <c r="HJ170" s="276"/>
      <c r="HK170" s="276"/>
      <c r="HL170" s="276"/>
      <c r="HM170" s="276"/>
      <c r="HN170" s="276"/>
      <c r="HO170" s="276"/>
      <c r="HP170" s="276"/>
      <c r="HQ170" s="276"/>
      <c r="HR170" s="276"/>
      <c r="HS170" s="276"/>
      <c r="HT170" s="276"/>
      <c r="HU170" s="276"/>
      <c r="HV170" s="276"/>
      <c r="HW170" s="276"/>
      <c r="HX170" s="276"/>
      <c r="HY170" s="276"/>
      <c r="HZ170" s="276"/>
      <c r="IA170" s="276"/>
      <c r="IB170" s="276"/>
      <c r="IC170" s="276"/>
      <c r="ID170" s="276"/>
      <c r="IE170" s="276"/>
      <c r="IF170" s="276"/>
      <c r="IG170" s="276"/>
      <c r="IH170" s="276"/>
      <c r="II170" s="276"/>
      <c r="IJ170" s="276"/>
      <c r="IK170" s="276"/>
      <c r="IL170" s="276"/>
      <c r="IM170" s="276"/>
      <c r="IN170" s="276"/>
      <c r="IO170" s="276"/>
      <c r="IP170" s="276"/>
      <c r="IQ170" s="276"/>
      <c r="IR170" s="276"/>
      <c r="IS170" s="276"/>
      <c r="IT170" s="276"/>
    </row>
    <row r="171" s="196" customFormat="1" spans="1:19">
      <c r="A171" s="208">
        <f t="shared" si="6"/>
        <v>168</v>
      </c>
      <c r="B171" s="209" t="s">
        <v>451</v>
      </c>
      <c r="C171" s="209" t="s">
        <v>230</v>
      </c>
      <c r="D171" s="211" t="s">
        <v>343</v>
      </c>
      <c r="E171" s="219">
        <v>2200</v>
      </c>
      <c r="F171" s="219"/>
      <c r="G171" s="219"/>
      <c r="H171" s="219"/>
      <c r="I171" s="219"/>
      <c r="J171" s="231">
        <v>123</v>
      </c>
      <c r="K171" s="231"/>
      <c r="L171" s="232">
        <v>10</v>
      </c>
      <c r="M171" s="219">
        <v>100</v>
      </c>
      <c r="N171" s="219">
        <v>200</v>
      </c>
      <c r="O171" s="232">
        <v>10</v>
      </c>
      <c r="P171" s="232">
        <v>46.02</v>
      </c>
      <c r="Q171" s="232">
        <v>137.65</v>
      </c>
      <c r="R171" s="219">
        <f t="shared" ref="R171:R234" si="7">L171*(E171+F171)+M171*G171+N171*H171+O171*I171+P171*J171+Q171*K171</f>
        <v>27660.46</v>
      </c>
      <c r="S171" s="209"/>
    </row>
    <row r="172" s="196" customFormat="1" spans="1:19">
      <c r="A172" s="208">
        <f t="shared" si="6"/>
        <v>169</v>
      </c>
      <c r="B172" s="209" t="s">
        <v>222</v>
      </c>
      <c r="C172" s="209" t="s">
        <v>223</v>
      </c>
      <c r="D172" s="211" t="s">
        <v>343</v>
      </c>
      <c r="E172" s="219">
        <v>8651</v>
      </c>
      <c r="F172" s="219"/>
      <c r="G172" s="219"/>
      <c r="H172" s="219"/>
      <c r="I172" s="219"/>
      <c r="J172" s="231">
        <v>554</v>
      </c>
      <c r="K172" s="231"/>
      <c r="L172" s="232">
        <v>10</v>
      </c>
      <c r="M172" s="219">
        <v>100</v>
      </c>
      <c r="N172" s="219">
        <v>200</v>
      </c>
      <c r="O172" s="232">
        <v>10</v>
      </c>
      <c r="P172" s="232">
        <v>46.02</v>
      </c>
      <c r="Q172" s="232">
        <v>137.65</v>
      </c>
      <c r="R172" s="219">
        <f t="shared" si="7"/>
        <v>112005.08</v>
      </c>
      <c r="S172" s="209"/>
    </row>
    <row r="173" s="196" customFormat="1" ht="31.5" spans="1:19">
      <c r="A173" s="208">
        <f t="shared" si="6"/>
        <v>170</v>
      </c>
      <c r="B173" s="209" t="s">
        <v>563</v>
      </c>
      <c r="C173" s="209" t="s">
        <v>563</v>
      </c>
      <c r="D173" s="209" t="s">
        <v>330</v>
      </c>
      <c r="E173" s="217">
        <v>3769</v>
      </c>
      <c r="F173" s="217"/>
      <c r="G173" s="217"/>
      <c r="H173" s="217"/>
      <c r="I173" s="217"/>
      <c r="J173" s="228">
        <v>117</v>
      </c>
      <c r="K173" s="228"/>
      <c r="L173" s="232">
        <v>10</v>
      </c>
      <c r="M173" s="219">
        <v>100</v>
      </c>
      <c r="N173" s="219">
        <v>200</v>
      </c>
      <c r="O173" s="232">
        <v>10</v>
      </c>
      <c r="P173" s="232">
        <v>46.02</v>
      </c>
      <c r="Q173" s="232">
        <v>137.65</v>
      </c>
      <c r="R173" s="219">
        <f t="shared" si="7"/>
        <v>43074.34</v>
      </c>
      <c r="S173" s="209"/>
    </row>
    <row r="174" s="196" customFormat="1" spans="1:19">
      <c r="A174" s="208">
        <f t="shared" si="6"/>
        <v>171</v>
      </c>
      <c r="B174" s="209" t="s">
        <v>564</v>
      </c>
      <c r="C174" s="209" t="s">
        <v>564</v>
      </c>
      <c r="D174" s="209" t="s">
        <v>343</v>
      </c>
      <c r="E174" s="217">
        <v>1367</v>
      </c>
      <c r="F174" s="217"/>
      <c r="G174" s="217"/>
      <c r="H174" s="217"/>
      <c r="I174" s="217"/>
      <c r="J174" s="228">
        <v>63</v>
      </c>
      <c r="K174" s="228"/>
      <c r="L174" s="232">
        <v>10</v>
      </c>
      <c r="M174" s="219">
        <v>100</v>
      </c>
      <c r="N174" s="219">
        <v>200</v>
      </c>
      <c r="O174" s="232">
        <v>10</v>
      </c>
      <c r="P174" s="232">
        <v>46.02</v>
      </c>
      <c r="Q174" s="232">
        <v>137.65</v>
      </c>
      <c r="R174" s="219">
        <f t="shared" si="7"/>
        <v>16569.26</v>
      </c>
      <c r="S174" s="209"/>
    </row>
    <row r="175" s="196" customFormat="1" ht="31.5" spans="1:19">
      <c r="A175" s="208">
        <f t="shared" si="6"/>
        <v>172</v>
      </c>
      <c r="B175" s="209" t="s">
        <v>565</v>
      </c>
      <c r="C175" s="209" t="s">
        <v>565</v>
      </c>
      <c r="D175" s="209" t="s">
        <v>343</v>
      </c>
      <c r="E175" s="217">
        <v>268</v>
      </c>
      <c r="F175" s="217"/>
      <c r="G175" s="217"/>
      <c r="H175" s="217"/>
      <c r="I175" s="217"/>
      <c r="J175" s="228">
        <v>30</v>
      </c>
      <c r="K175" s="228"/>
      <c r="L175" s="232">
        <v>10</v>
      </c>
      <c r="M175" s="219">
        <v>100</v>
      </c>
      <c r="N175" s="219">
        <v>200</v>
      </c>
      <c r="O175" s="232">
        <v>10</v>
      </c>
      <c r="P175" s="232">
        <v>46.02</v>
      </c>
      <c r="Q175" s="232">
        <v>137.65</v>
      </c>
      <c r="R175" s="219">
        <f t="shared" si="7"/>
        <v>4060.6</v>
      </c>
      <c r="S175" s="209"/>
    </row>
    <row r="176" s="196" customFormat="1" ht="47.25" spans="1:19">
      <c r="A176" s="208">
        <f t="shared" si="6"/>
        <v>173</v>
      </c>
      <c r="B176" s="209" t="s">
        <v>566</v>
      </c>
      <c r="C176" s="209" t="s">
        <v>566</v>
      </c>
      <c r="D176" s="209" t="s">
        <v>343</v>
      </c>
      <c r="E176" s="217">
        <v>2359</v>
      </c>
      <c r="F176" s="217"/>
      <c r="G176" s="217"/>
      <c r="H176" s="217"/>
      <c r="I176" s="217"/>
      <c r="J176" s="228">
        <v>99</v>
      </c>
      <c r="K176" s="228"/>
      <c r="L176" s="232">
        <v>10</v>
      </c>
      <c r="M176" s="219">
        <v>100</v>
      </c>
      <c r="N176" s="219">
        <v>200</v>
      </c>
      <c r="O176" s="232">
        <v>10</v>
      </c>
      <c r="P176" s="232">
        <v>46.02</v>
      </c>
      <c r="Q176" s="232">
        <v>137.65</v>
      </c>
      <c r="R176" s="219">
        <f t="shared" si="7"/>
        <v>28145.98</v>
      </c>
      <c r="S176" s="209"/>
    </row>
    <row r="177" s="196" customFormat="1" ht="31.5" spans="1:19">
      <c r="A177" s="208">
        <f t="shared" si="6"/>
        <v>174</v>
      </c>
      <c r="B177" s="209" t="s">
        <v>567</v>
      </c>
      <c r="C177" s="209" t="s">
        <v>567</v>
      </c>
      <c r="D177" s="209" t="s">
        <v>343</v>
      </c>
      <c r="E177" s="217">
        <v>186</v>
      </c>
      <c r="F177" s="217"/>
      <c r="G177" s="217"/>
      <c r="H177" s="217"/>
      <c r="I177" s="217"/>
      <c r="J177" s="228">
        <v>186</v>
      </c>
      <c r="K177" s="228"/>
      <c r="L177" s="232">
        <v>10</v>
      </c>
      <c r="M177" s="219">
        <v>100</v>
      </c>
      <c r="N177" s="219">
        <v>200</v>
      </c>
      <c r="O177" s="232">
        <v>10</v>
      </c>
      <c r="P177" s="232">
        <v>46.02</v>
      </c>
      <c r="Q177" s="232">
        <v>137.65</v>
      </c>
      <c r="R177" s="219">
        <f t="shared" si="7"/>
        <v>10419.72</v>
      </c>
      <c r="S177" s="209"/>
    </row>
    <row r="178" s="196" customFormat="1" ht="47.25" spans="1:19">
      <c r="A178" s="208">
        <f t="shared" si="6"/>
        <v>175</v>
      </c>
      <c r="B178" s="209" t="s">
        <v>568</v>
      </c>
      <c r="C178" s="209" t="s">
        <v>568</v>
      </c>
      <c r="D178" s="209" t="s">
        <v>343</v>
      </c>
      <c r="E178" s="217">
        <v>275</v>
      </c>
      <c r="F178" s="217"/>
      <c r="G178" s="217"/>
      <c r="H178" s="217"/>
      <c r="I178" s="217"/>
      <c r="J178" s="228"/>
      <c r="K178" s="228"/>
      <c r="L178" s="232">
        <v>10</v>
      </c>
      <c r="M178" s="219">
        <v>100</v>
      </c>
      <c r="N178" s="219">
        <v>200</v>
      </c>
      <c r="O178" s="232">
        <v>10</v>
      </c>
      <c r="P178" s="232">
        <v>46.02</v>
      </c>
      <c r="Q178" s="232">
        <v>137.65</v>
      </c>
      <c r="R178" s="219">
        <f t="shared" si="7"/>
        <v>2750</v>
      </c>
      <c r="S178" s="209"/>
    </row>
    <row r="179" s="196" customFormat="1" ht="31.5" spans="1:19">
      <c r="A179" s="208">
        <f t="shared" si="6"/>
        <v>176</v>
      </c>
      <c r="B179" s="209" t="s">
        <v>569</v>
      </c>
      <c r="C179" s="209" t="s">
        <v>569</v>
      </c>
      <c r="D179" s="209" t="s">
        <v>330</v>
      </c>
      <c r="E179" s="217">
        <v>4107</v>
      </c>
      <c r="F179" s="217"/>
      <c r="G179" s="217"/>
      <c r="H179" s="217"/>
      <c r="I179" s="217"/>
      <c r="J179" s="228">
        <v>230</v>
      </c>
      <c r="K179" s="228"/>
      <c r="L179" s="232">
        <v>10</v>
      </c>
      <c r="M179" s="219">
        <v>100</v>
      </c>
      <c r="N179" s="219">
        <v>200</v>
      </c>
      <c r="O179" s="232">
        <v>10</v>
      </c>
      <c r="P179" s="232">
        <v>46.02</v>
      </c>
      <c r="Q179" s="232">
        <v>137.65</v>
      </c>
      <c r="R179" s="219">
        <f t="shared" si="7"/>
        <v>51654.6</v>
      </c>
      <c r="S179" s="209"/>
    </row>
    <row r="180" s="196" customFormat="1" ht="31.5" spans="1:19">
      <c r="A180" s="208">
        <f t="shared" si="6"/>
        <v>177</v>
      </c>
      <c r="B180" s="209" t="s">
        <v>570</v>
      </c>
      <c r="C180" s="209" t="s">
        <v>570</v>
      </c>
      <c r="D180" s="209" t="s">
        <v>343</v>
      </c>
      <c r="E180" s="217">
        <v>768</v>
      </c>
      <c r="F180" s="217"/>
      <c r="G180" s="217"/>
      <c r="H180" s="217"/>
      <c r="I180" s="217"/>
      <c r="J180" s="228">
        <v>770</v>
      </c>
      <c r="K180" s="228"/>
      <c r="L180" s="232">
        <v>10</v>
      </c>
      <c r="M180" s="219">
        <v>100</v>
      </c>
      <c r="N180" s="219">
        <v>200</v>
      </c>
      <c r="O180" s="232">
        <v>10</v>
      </c>
      <c r="P180" s="232">
        <v>46.02</v>
      </c>
      <c r="Q180" s="232">
        <v>137.65</v>
      </c>
      <c r="R180" s="219">
        <f t="shared" si="7"/>
        <v>43115.4</v>
      </c>
      <c r="S180" s="209" t="s">
        <v>571</v>
      </c>
    </row>
    <row r="181" s="196" customFormat="1" ht="47.25" spans="1:19">
      <c r="A181" s="208">
        <f t="shared" si="6"/>
        <v>178</v>
      </c>
      <c r="B181" s="211" t="s">
        <v>572</v>
      </c>
      <c r="C181" s="211" t="s">
        <v>573</v>
      </c>
      <c r="D181" s="211" t="s">
        <v>343</v>
      </c>
      <c r="E181" s="219">
        <v>189744</v>
      </c>
      <c r="F181" s="219"/>
      <c r="G181" s="219"/>
      <c r="H181" s="219"/>
      <c r="I181" s="219"/>
      <c r="J181" s="231">
        <v>0</v>
      </c>
      <c r="K181" s="231"/>
      <c r="L181" s="232">
        <v>10</v>
      </c>
      <c r="M181" s="219">
        <v>100</v>
      </c>
      <c r="N181" s="219">
        <v>200</v>
      </c>
      <c r="O181" s="232">
        <v>10</v>
      </c>
      <c r="P181" s="232">
        <v>46.02</v>
      </c>
      <c r="Q181" s="232">
        <v>137.65</v>
      </c>
      <c r="R181" s="219">
        <f t="shared" si="7"/>
        <v>1897440</v>
      </c>
      <c r="S181" s="209" t="s">
        <v>405</v>
      </c>
    </row>
    <row r="182" s="196" customFormat="1" spans="1:19">
      <c r="A182" s="208">
        <f t="shared" si="6"/>
        <v>179</v>
      </c>
      <c r="B182" s="211" t="s">
        <v>574</v>
      </c>
      <c r="C182" s="211" t="s">
        <v>575</v>
      </c>
      <c r="D182" s="211" t="s">
        <v>343</v>
      </c>
      <c r="E182" s="219">
        <v>19430</v>
      </c>
      <c r="F182" s="219"/>
      <c r="G182" s="219"/>
      <c r="H182" s="219"/>
      <c r="I182" s="219"/>
      <c r="J182" s="231">
        <v>0</v>
      </c>
      <c r="K182" s="231"/>
      <c r="L182" s="232">
        <v>10</v>
      </c>
      <c r="M182" s="219">
        <v>100</v>
      </c>
      <c r="N182" s="219">
        <v>200</v>
      </c>
      <c r="O182" s="232">
        <v>10</v>
      </c>
      <c r="P182" s="232">
        <v>46.02</v>
      </c>
      <c r="Q182" s="232">
        <v>137.65</v>
      </c>
      <c r="R182" s="219">
        <f t="shared" si="7"/>
        <v>194300</v>
      </c>
      <c r="S182" s="209"/>
    </row>
    <row r="183" s="196" customFormat="1" spans="1:19">
      <c r="A183" s="208">
        <f t="shared" si="6"/>
        <v>180</v>
      </c>
      <c r="B183" s="269" t="s">
        <v>576</v>
      </c>
      <c r="C183" s="270" t="s">
        <v>577</v>
      </c>
      <c r="D183" s="270" t="s">
        <v>330</v>
      </c>
      <c r="E183" s="219">
        <v>79980</v>
      </c>
      <c r="F183" s="219"/>
      <c r="G183" s="219"/>
      <c r="H183" s="219"/>
      <c r="I183" s="252"/>
      <c r="J183" s="231">
        <v>658</v>
      </c>
      <c r="K183" s="272"/>
      <c r="L183" s="232">
        <v>10</v>
      </c>
      <c r="M183" s="219">
        <v>100</v>
      </c>
      <c r="N183" s="219">
        <v>200</v>
      </c>
      <c r="O183" s="232">
        <v>10</v>
      </c>
      <c r="P183" s="232">
        <v>46.02</v>
      </c>
      <c r="Q183" s="232">
        <v>137.65</v>
      </c>
      <c r="R183" s="219">
        <f t="shared" si="7"/>
        <v>830081.16</v>
      </c>
      <c r="S183" s="209"/>
    </row>
    <row r="184" s="196" customFormat="1" spans="1:19">
      <c r="A184" s="208">
        <f t="shared" si="6"/>
        <v>181</v>
      </c>
      <c r="B184" s="269" t="s">
        <v>576</v>
      </c>
      <c r="C184" s="270" t="s">
        <v>503</v>
      </c>
      <c r="D184" s="270" t="s">
        <v>330</v>
      </c>
      <c r="E184" s="219">
        <v>5358</v>
      </c>
      <c r="F184" s="219"/>
      <c r="G184" s="219"/>
      <c r="H184" s="219"/>
      <c r="I184" s="252"/>
      <c r="J184" s="231"/>
      <c r="K184" s="273"/>
      <c r="L184" s="232">
        <v>10</v>
      </c>
      <c r="M184" s="219">
        <v>100</v>
      </c>
      <c r="N184" s="219">
        <v>200</v>
      </c>
      <c r="O184" s="232">
        <v>10</v>
      </c>
      <c r="P184" s="232">
        <v>46.02</v>
      </c>
      <c r="Q184" s="232">
        <v>137.65</v>
      </c>
      <c r="R184" s="219">
        <f t="shared" si="7"/>
        <v>53580</v>
      </c>
      <c r="S184" s="209" t="s">
        <v>578</v>
      </c>
    </row>
    <row r="185" s="196" customFormat="1" spans="1:19">
      <c r="A185" s="208">
        <f t="shared" si="6"/>
        <v>182</v>
      </c>
      <c r="B185" s="269" t="s">
        <v>579</v>
      </c>
      <c r="C185" s="270" t="s">
        <v>580</v>
      </c>
      <c r="D185" s="270" t="s">
        <v>330</v>
      </c>
      <c r="E185" s="219">
        <v>6048</v>
      </c>
      <c r="F185" s="219"/>
      <c r="G185" s="219"/>
      <c r="H185" s="219"/>
      <c r="I185" s="274"/>
      <c r="J185" s="231"/>
      <c r="K185" s="275"/>
      <c r="L185" s="232">
        <v>10</v>
      </c>
      <c r="M185" s="219">
        <v>100</v>
      </c>
      <c r="N185" s="219">
        <v>200</v>
      </c>
      <c r="O185" s="232">
        <v>10</v>
      </c>
      <c r="P185" s="232">
        <v>46.02</v>
      </c>
      <c r="Q185" s="232">
        <v>137.65</v>
      </c>
      <c r="R185" s="219">
        <f t="shared" si="7"/>
        <v>60480</v>
      </c>
      <c r="S185" s="209"/>
    </row>
    <row r="186" s="196" customFormat="1" ht="31.5" spans="1:19">
      <c r="A186" s="208">
        <f t="shared" si="6"/>
        <v>183</v>
      </c>
      <c r="B186" s="211" t="s">
        <v>433</v>
      </c>
      <c r="C186" s="243" t="s">
        <v>581</v>
      </c>
      <c r="D186" s="270" t="s">
        <v>330</v>
      </c>
      <c r="E186" s="219">
        <v>31856.22</v>
      </c>
      <c r="F186" s="219"/>
      <c r="G186" s="219"/>
      <c r="H186" s="219"/>
      <c r="I186" s="219">
        <v>8949.13</v>
      </c>
      <c r="J186" s="231">
        <v>82</v>
      </c>
      <c r="K186" s="231"/>
      <c r="L186" s="232">
        <v>10</v>
      </c>
      <c r="M186" s="219">
        <v>100</v>
      </c>
      <c r="N186" s="219">
        <v>200</v>
      </c>
      <c r="O186" s="232">
        <v>10</v>
      </c>
      <c r="P186" s="232">
        <v>46.02</v>
      </c>
      <c r="Q186" s="232">
        <v>137.65</v>
      </c>
      <c r="R186" s="219">
        <f t="shared" si="7"/>
        <v>411827.14</v>
      </c>
      <c r="S186" s="209" t="s">
        <v>582</v>
      </c>
    </row>
    <row r="187" s="196" customFormat="1" spans="1:19">
      <c r="A187" s="208">
        <f t="shared" si="6"/>
        <v>184</v>
      </c>
      <c r="B187" s="211" t="s">
        <v>433</v>
      </c>
      <c r="C187" s="243" t="s">
        <v>583</v>
      </c>
      <c r="D187" s="270" t="s">
        <v>330</v>
      </c>
      <c r="E187" s="252">
        <v>640</v>
      </c>
      <c r="F187" s="219"/>
      <c r="G187" s="219"/>
      <c r="H187" s="219"/>
      <c r="I187" s="252"/>
      <c r="J187" s="273"/>
      <c r="K187" s="273"/>
      <c r="L187" s="232">
        <v>10</v>
      </c>
      <c r="M187" s="219">
        <v>100</v>
      </c>
      <c r="N187" s="219">
        <v>200</v>
      </c>
      <c r="O187" s="232">
        <v>10</v>
      </c>
      <c r="P187" s="232">
        <v>46.02</v>
      </c>
      <c r="Q187" s="232">
        <v>137.65</v>
      </c>
      <c r="R187" s="219">
        <f t="shared" si="7"/>
        <v>6400</v>
      </c>
      <c r="S187" s="209"/>
    </row>
    <row r="188" s="196" customFormat="1" spans="1:19">
      <c r="A188" s="208">
        <f t="shared" si="6"/>
        <v>185</v>
      </c>
      <c r="B188" s="211" t="s">
        <v>433</v>
      </c>
      <c r="C188" s="243" t="s">
        <v>584</v>
      </c>
      <c r="D188" s="270" t="s">
        <v>330</v>
      </c>
      <c r="E188" s="252">
        <v>280</v>
      </c>
      <c r="F188" s="219"/>
      <c r="G188" s="219"/>
      <c r="H188" s="219"/>
      <c r="I188" s="252"/>
      <c r="J188" s="273"/>
      <c r="K188" s="273"/>
      <c r="L188" s="232">
        <v>10</v>
      </c>
      <c r="M188" s="219">
        <v>100</v>
      </c>
      <c r="N188" s="219">
        <v>200</v>
      </c>
      <c r="O188" s="232">
        <v>10</v>
      </c>
      <c r="P188" s="232">
        <v>46.02</v>
      </c>
      <c r="Q188" s="232">
        <v>137.65</v>
      </c>
      <c r="R188" s="219">
        <f t="shared" si="7"/>
        <v>2800</v>
      </c>
      <c r="S188" s="209"/>
    </row>
    <row r="189" s="196" customFormat="1" spans="1:19">
      <c r="A189" s="208">
        <f t="shared" si="6"/>
        <v>186</v>
      </c>
      <c r="B189" s="211" t="s">
        <v>433</v>
      </c>
      <c r="C189" s="243" t="s">
        <v>585</v>
      </c>
      <c r="D189" s="270" t="s">
        <v>330</v>
      </c>
      <c r="E189" s="252">
        <v>18840</v>
      </c>
      <c r="F189" s="219"/>
      <c r="G189" s="219"/>
      <c r="H189" s="219"/>
      <c r="I189" s="252"/>
      <c r="J189" s="273"/>
      <c r="K189" s="273"/>
      <c r="L189" s="232">
        <v>10</v>
      </c>
      <c r="M189" s="219">
        <v>100</v>
      </c>
      <c r="N189" s="219">
        <v>200</v>
      </c>
      <c r="O189" s="232">
        <v>10</v>
      </c>
      <c r="P189" s="232">
        <v>46.02</v>
      </c>
      <c r="Q189" s="232">
        <v>137.65</v>
      </c>
      <c r="R189" s="219">
        <f t="shared" si="7"/>
        <v>188400</v>
      </c>
      <c r="S189" s="209"/>
    </row>
    <row r="190" s="196" customFormat="1" spans="1:19">
      <c r="A190" s="208">
        <f t="shared" si="6"/>
        <v>187</v>
      </c>
      <c r="B190" s="211" t="s">
        <v>433</v>
      </c>
      <c r="C190" s="243" t="s">
        <v>586</v>
      </c>
      <c r="D190" s="270" t="s">
        <v>330</v>
      </c>
      <c r="E190" s="252">
        <v>10894</v>
      </c>
      <c r="F190" s="219"/>
      <c r="G190" s="219"/>
      <c r="H190" s="219"/>
      <c r="I190" s="252"/>
      <c r="J190" s="273"/>
      <c r="K190" s="273"/>
      <c r="L190" s="232">
        <v>10</v>
      </c>
      <c r="M190" s="219">
        <v>100</v>
      </c>
      <c r="N190" s="219">
        <v>200</v>
      </c>
      <c r="O190" s="232">
        <v>10</v>
      </c>
      <c r="P190" s="232">
        <v>46.02</v>
      </c>
      <c r="Q190" s="232">
        <v>137.65</v>
      </c>
      <c r="R190" s="219">
        <f t="shared" si="7"/>
        <v>108940</v>
      </c>
      <c r="S190" s="209"/>
    </row>
    <row r="191" s="196" customFormat="1" spans="1:19">
      <c r="A191" s="208">
        <f t="shared" si="6"/>
        <v>188</v>
      </c>
      <c r="B191" s="211" t="s">
        <v>433</v>
      </c>
      <c r="C191" s="243" t="s">
        <v>587</v>
      </c>
      <c r="D191" s="270" t="s">
        <v>330</v>
      </c>
      <c r="E191" s="252">
        <v>3500</v>
      </c>
      <c r="F191" s="219"/>
      <c r="G191" s="219"/>
      <c r="H191" s="219"/>
      <c r="I191" s="252"/>
      <c r="J191" s="273"/>
      <c r="K191" s="273"/>
      <c r="L191" s="232">
        <v>10</v>
      </c>
      <c r="M191" s="219">
        <v>100</v>
      </c>
      <c r="N191" s="219">
        <v>200</v>
      </c>
      <c r="O191" s="232">
        <v>10</v>
      </c>
      <c r="P191" s="232">
        <v>46.02</v>
      </c>
      <c r="Q191" s="232">
        <v>137.65</v>
      </c>
      <c r="R191" s="219">
        <f t="shared" si="7"/>
        <v>35000</v>
      </c>
      <c r="S191" s="209"/>
    </row>
    <row r="192" s="196" customFormat="1" spans="1:19">
      <c r="A192" s="208">
        <f t="shared" si="6"/>
        <v>189</v>
      </c>
      <c r="B192" s="211" t="s">
        <v>433</v>
      </c>
      <c r="C192" s="243" t="s">
        <v>588</v>
      </c>
      <c r="D192" s="270" t="s">
        <v>330</v>
      </c>
      <c r="E192" s="252">
        <v>979</v>
      </c>
      <c r="F192" s="219"/>
      <c r="G192" s="219"/>
      <c r="H192" s="219"/>
      <c r="I192" s="252"/>
      <c r="J192" s="273"/>
      <c r="K192" s="273"/>
      <c r="L192" s="232">
        <v>10</v>
      </c>
      <c r="M192" s="219">
        <v>100</v>
      </c>
      <c r="N192" s="219">
        <v>200</v>
      </c>
      <c r="O192" s="232">
        <v>10</v>
      </c>
      <c r="P192" s="232">
        <v>46.02</v>
      </c>
      <c r="Q192" s="232">
        <v>137.65</v>
      </c>
      <c r="R192" s="219">
        <f t="shared" si="7"/>
        <v>9790</v>
      </c>
      <c r="S192" s="209"/>
    </row>
    <row r="193" s="196" customFormat="1" spans="1:19">
      <c r="A193" s="208">
        <f t="shared" si="6"/>
        <v>190</v>
      </c>
      <c r="B193" s="243" t="s">
        <v>558</v>
      </c>
      <c r="C193" s="243" t="s">
        <v>589</v>
      </c>
      <c r="D193" s="270" t="s">
        <v>330</v>
      </c>
      <c r="E193" s="252">
        <v>79731.28</v>
      </c>
      <c r="F193" s="219"/>
      <c r="G193" s="219"/>
      <c r="H193" s="219"/>
      <c r="I193" s="252"/>
      <c r="J193" s="231">
        <v>401</v>
      </c>
      <c r="K193" s="273"/>
      <c r="L193" s="232">
        <v>10</v>
      </c>
      <c r="M193" s="219">
        <v>100</v>
      </c>
      <c r="N193" s="219">
        <v>200</v>
      </c>
      <c r="O193" s="232">
        <v>10</v>
      </c>
      <c r="P193" s="232">
        <v>46.02</v>
      </c>
      <c r="Q193" s="232">
        <v>137.65</v>
      </c>
      <c r="R193" s="219">
        <f t="shared" si="7"/>
        <v>815766.82</v>
      </c>
      <c r="S193" s="209"/>
    </row>
    <row r="194" s="196" customFormat="1" spans="1:19">
      <c r="A194" s="208">
        <f t="shared" si="6"/>
        <v>191</v>
      </c>
      <c r="B194" s="245" t="s">
        <v>590</v>
      </c>
      <c r="C194" s="245" t="s">
        <v>591</v>
      </c>
      <c r="D194" s="270" t="s">
        <v>330</v>
      </c>
      <c r="E194" s="247">
        <v>37387</v>
      </c>
      <c r="F194" s="219"/>
      <c r="G194" s="219"/>
      <c r="H194" s="219"/>
      <c r="I194" s="219"/>
      <c r="J194" s="231"/>
      <c r="K194" s="231"/>
      <c r="L194" s="232">
        <v>10</v>
      </c>
      <c r="M194" s="219">
        <v>100</v>
      </c>
      <c r="N194" s="219">
        <v>200</v>
      </c>
      <c r="O194" s="232">
        <v>10</v>
      </c>
      <c r="P194" s="232">
        <v>46.02</v>
      </c>
      <c r="Q194" s="232">
        <v>137.65</v>
      </c>
      <c r="R194" s="219">
        <f t="shared" si="7"/>
        <v>373870</v>
      </c>
      <c r="S194" s="209"/>
    </row>
    <row r="195" s="196" customFormat="1" spans="1:19">
      <c r="A195" s="208">
        <f t="shared" si="6"/>
        <v>192</v>
      </c>
      <c r="B195" s="246" t="s">
        <v>592</v>
      </c>
      <c r="C195" s="246" t="s">
        <v>593</v>
      </c>
      <c r="D195" s="246" t="s">
        <v>343</v>
      </c>
      <c r="E195" s="244">
        <v>1500</v>
      </c>
      <c r="F195" s="217"/>
      <c r="G195" s="217"/>
      <c r="H195" s="217"/>
      <c r="I195" s="217"/>
      <c r="J195" s="228"/>
      <c r="K195" s="228"/>
      <c r="L195" s="232">
        <v>10</v>
      </c>
      <c r="M195" s="219">
        <v>100</v>
      </c>
      <c r="N195" s="219">
        <v>200</v>
      </c>
      <c r="O195" s="232">
        <v>10</v>
      </c>
      <c r="P195" s="232">
        <v>46.02</v>
      </c>
      <c r="Q195" s="232">
        <v>137.65</v>
      </c>
      <c r="R195" s="219">
        <f t="shared" si="7"/>
        <v>15000</v>
      </c>
      <c r="S195" s="209"/>
    </row>
    <row r="196" s="196" customFormat="1" ht="31.5" spans="1:19">
      <c r="A196" s="208">
        <f t="shared" ref="A196:A259" si="8">ROW()-3</f>
        <v>193</v>
      </c>
      <c r="B196" s="209" t="s">
        <v>594</v>
      </c>
      <c r="C196" s="209" t="s">
        <v>594</v>
      </c>
      <c r="D196" s="209" t="s">
        <v>343</v>
      </c>
      <c r="E196" s="217"/>
      <c r="F196" s="217"/>
      <c r="G196" s="217"/>
      <c r="H196" s="217">
        <v>445.2</v>
      </c>
      <c r="I196" s="217"/>
      <c r="J196" s="228"/>
      <c r="K196" s="278"/>
      <c r="L196" s="232">
        <v>10</v>
      </c>
      <c r="M196" s="219">
        <v>100</v>
      </c>
      <c r="N196" s="219">
        <v>200</v>
      </c>
      <c r="O196" s="232">
        <v>10</v>
      </c>
      <c r="P196" s="232">
        <v>46.02</v>
      </c>
      <c r="Q196" s="232">
        <v>137.65</v>
      </c>
      <c r="R196" s="219">
        <f t="shared" si="7"/>
        <v>89040</v>
      </c>
      <c r="S196" s="209"/>
    </row>
    <row r="197" s="196" customFormat="1" ht="31.5" spans="1:19">
      <c r="A197" s="208">
        <f t="shared" si="8"/>
        <v>194</v>
      </c>
      <c r="B197" s="209" t="s">
        <v>595</v>
      </c>
      <c r="C197" s="209" t="s">
        <v>595</v>
      </c>
      <c r="D197" s="209" t="s">
        <v>343</v>
      </c>
      <c r="E197" s="217"/>
      <c r="F197" s="217"/>
      <c r="G197" s="217"/>
      <c r="H197" s="217">
        <v>220</v>
      </c>
      <c r="I197" s="217"/>
      <c r="J197" s="228"/>
      <c r="K197" s="228"/>
      <c r="L197" s="232">
        <v>10</v>
      </c>
      <c r="M197" s="219">
        <v>100</v>
      </c>
      <c r="N197" s="219">
        <v>200</v>
      </c>
      <c r="O197" s="232">
        <v>10</v>
      </c>
      <c r="P197" s="232">
        <v>46.02</v>
      </c>
      <c r="Q197" s="232">
        <v>137.65</v>
      </c>
      <c r="R197" s="219">
        <f t="shared" si="7"/>
        <v>44000</v>
      </c>
      <c r="S197" s="209"/>
    </row>
    <row r="198" s="196" customFormat="1" spans="1:19">
      <c r="A198" s="208">
        <f t="shared" si="8"/>
        <v>195</v>
      </c>
      <c r="B198" s="209" t="s">
        <v>596</v>
      </c>
      <c r="C198" s="209" t="s">
        <v>597</v>
      </c>
      <c r="D198" s="209" t="s">
        <v>343</v>
      </c>
      <c r="E198" s="217">
        <v>17373.1</v>
      </c>
      <c r="F198" s="217"/>
      <c r="G198" s="217"/>
      <c r="H198" s="217"/>
      <c r="I198" s="217"/>
      <c r="J198" s="228">
        <v>304</v>
      </c>
      <c r="K198" s="228"/>
      <c r="L198" s="232">
        <v>10</v>
      </c>
      <c r="M198" s="219">
        <v>100</v>
      </c>
      <c r="N198" s="219">
        <v>200</v>
      </c>
      <c r="O198" s="232">
        <v>10</v>
      </c>
      <c r="P198" s="232">
        <v>46.02</v>
      </c>
      <c r="Q198" s="232">
        <v>137.65</v>
      </c>
      <c r="R198" s="219">
        <f t="shared" si="7"/>
        <v>187721.08</v>
      </c>
      <c r="S198" s="209"/>
    </row>
    <row r="199" s="196" customFormat="1" spans="1:19">
      <c r="A199" s="208">
        <f t="shared" si="8"/>
        <v>196</v>
      </c>
      <c r="B199" s="209" t="s">
        <v>596</v>
      </c>
      <c r="C199" s="209" t="s">
        <v>598</v>
      </c>
      <c r="D199" s="209" t="s">
        <v>343</v>
      </c>
      <c r="E199" s="217">
        <v>9137</v>
      </c>
      <c r="F199" s="217"/>
      <c r="G199" s="217"/>
      <c r="H199" s="217"/>
      <c r="I199" s="217"/>
      <c r="J199" s="228">
        <v>216</v>
      </c>
      <c r="K199" s="228"/>
      <c r="L199" s="232">
        <v>10</v>
      </c>
      <c r="M199" s="219">
        <v>100</v>
      </c>
      <c r="N199" s="219">
        <v>200</v>
      </c>
      <c r="O199" s="232">
        <v>10</v>
      </c>
      <c r="P199" s="232">
        <v>46.02</v>
      </c>
      <c r="Q199" s="232">
        <v>137.65</v>
      </c>
      <c r="R199" s="219">
        <f t="shared" si="7"/>
        <v>101310.32</v>
      </c>
      <c r="S199" s="209"/>
    </row>
    <row r="200" s="196" customFormat="1" spans="1:19">
      <c r="A200" s="208">
        <f t="shared" si="8"/>
        <v>197</v>
      </c>
      <c r="B200" s="209" t="s">
        <v>251</v>
      </c>
      <c r="C200" s="209" t="s">
        <v>599</v>
      </c>
      <c r="D200" s="209" t="s">
        <v>343</v>
      </c>
      <c r="E200" s="217">
        <v>2371.3</v>
      </c>
      <c r="F200" s="217"/>
      <c r="G200" s="217"/>
      <c r="H200" s="217"/>
      <c r="I200" s="217"/>
      <c r="J200" s="228">
        <v>92</v>
      </c>
      <c r="K200" s="228"/>
      <c r="L200" s="232">
        <v>10</v>
      </c>
      <c r="M200" s="219">
        <v>100</v>
      </c>
      <c r="N200" s="219">
        <v>200</v>
      </c>
      <c r="O200" s="232">
        <v>10</v>
      </c>
      <c r="P200" s="232">
        <v>46.02</v>
      </c>
      <c r="Q200" s="232">
        <v>137.65</v>
      </c>
      <c r="R200" s="219">
        <f t="shared" si="7"/>
        <v>27946.84</v>
      </c>
      <c r="S200" s="209"/>
    </row>
    <row r="201" s="196" customFormat="1" spans="1:19">
      <c r="A201" s="208">
        <f t="shared" si="8"/>
        <v>198</v>
      </c>
      <c r="B201" s="209" t="s">
        <v>251</v>
      </c>
      <c r="C201" s="209" t="s">
        <v>600</v>
      </c>
      <c r="D201" s="209" t="s">
        <v>343</v>
      </c>
      <c r="E201" s="217">
        <v>8187.6</v>
      </c>
      <c r="F201" s="217"/>
      <c r="G201" s="217"/>
      <c r="H201" s="217"/>
      <c r="I201" s="217"/>
      <c r="J201" s="228">
        <v>112</v>
      </c>
      <c r="K201" s="228"/>
      <c r="L201" s="232">
        <v>10</v>
      </c>
      <c r="M201" s="219">
        <v>100</v>
      </c>
      <c r="N201" s="219">
        <v>200</v>
      </c>
      <c r="O201" s="232">
        <v>10</v>
      </c>
      <c r="P201" s="232">
        <v>46.02</v>
      </c>
      <c r="Q201" s="232">
        <v>137.65</v>
      </c>
      <c r="R201" s="219">
        <f t="shared" si="7"/>
        <v>87030.24</v>
      </c>
      <c r="S201" s="209"/>
    </row>
    <row r="202" s="196" customFormat="1" spans="1:19">
      <c r="A202" s="208">
        <f t="shared" si="8"/>
        <v>199</v>
      </c>
      <c r="B202" s="209" t="s">
        <v>251</v>
      </c>
      <c r="C202" s="209" t="s">
        <v>601</v>
      </c>
      <c r="D202" s="209" t="s">
        <v>343</v>
      </c>
      <c r="E202" s="217">
        <v>6928</v>
      </c>
      <c r="F202" s="217"/>
      <c r="G202" s="217"/>
      <c r="H202" s="217"/>
      <c r="I202" s="217"/>
      <c r="J202" s="228">
        <v>84</v>
      </c>
      <c r="K202" s="228"/>
      <c r="L202" s="232">
        <v>10</v>
      </c>
      <c r="M202" s="219">
        <v>100</v>
      </c>
      <c r="N202" s="219">
        <v>200</v>
      </c>
      <c r="O202" s="232">
        <v>10</v>
      </c>
      <c r="P202" s="232">
        <v>46.02</v>
      </c>
      <c r="Q202" s="232">
        <v>137.65</v>
      </c>
      <c r="R202" s="219">
        <f t="shared" si="7"/>
        <v>73145.68</v>
      </c>
      <c r="S202" s="209" t="s">
        <v>602</v>
      </c>
    </row>
    <row r="203" s="196" customFormat="1" spans="1:19">
      <c r="A203" s="208">
        <f t="shared" si="8"/>
        <v>200</v>
      </c>
      <c r="B203" s="209" t="s">
        <v>251</v>
      </c>
      <c r="C203" s="209" t="s">
        <v>603</v>
      </c>
      <c r="D203" s="209" t="s">
        <v>343</v>
      </c>
      <c r="E203" s="217"/>
      <c r="F203" s="217"/>
      <c r="G203" s="217"/>
      <c r="H203" s="217"/>
      <c r="I203" s="217"/>
      <c r="J203" s="228"/>
      <c r="K203" s="228"/>
      <c r="L203" s="232">
        <v>10</v>
      </c>
      <c r="M203" s="219">
        <v>100</v>
      </c>
      <c r="N203" s="219">
        <v>200</v>
      </c>
      <c r="O203" s="232">
        <v>10</v>
      </c>
      <c r="P203" s="232">
        <v>46.02</v>
      </c>
      <c r="Q203" s="232">
        <v>137.65</v>
      </c>
      <c r="R203" s="219">
        <f t="shared" si="7"/>
        <v>0</v>
      </c>
      <c r="S203" s="209"/>
    </row>
    <row r="204" s="196" customFormat="1" spans="1:19">
      <c r="A204" s="208">
        <f t="shared" si="8"/>
        <v>201</v>
      </c>
      <c r="B204" s="209" t="s">
        <v>604</v>
      </c>
      <c r="C204" s="209" t="s">
        <v>605</v>
      </c>
      <c r="D204" s="209" t="s">
        <v>330</v>
      </c>
      <c r="E204" s="217">
        <v>5065.3</v>
      </c>
      <c r="F204" s="217"/>
      <c r="G204" s="217"/>
      <c r="H204" s="217"/>
      <c r="I204" s="217"/>
      <c r="J204" s="228">
        <v>116</v>
      </c>
      <c r="K204" s="228"/>
      <c r="L204" s="232">
        <v>10</v>
      </c>
      <c r="M204" s="219">
        <v>100</v>
      </c>
      <c r="N204" s="219">
        <v>200</v>
      </c>
      <c r="O204" s="232">
        <v>10</v>
      </c>
      <c r="P204" s="232">
        <v>46.02</v>
      </c>
      <c r="Q204" s="232">
        <v>137.65</v>
      </c>
      <c r="R204" s="219">
        <f t="shared" si="7"/>
        <v>55991.32</v>
      </c>
      <c r="S204" s="209"/>
    </row>
    <row r="205" s="196" customFormat="1" spans="1:19">
      <c r="A205" s="208">
        <f t="shared" si="8"/>
        <v>202</v>
      </c>
      <c r="B205" s="209" t="s">
        <v>604</v>
      </c>
      <c r="C205" s="209" t="s">
        <v>606</v>
      </c>
      <c r="D205" s="209" t="s">
        <v>330</v>
      </c>
      <c r="E205" s="217"/>
      <c r="F205" s="217"/>
      <c r="G205" s="217"/>
      <c r="H205" s="217"/>
      <c r="I205" s="217"/>
      <c r="J205" s="228">
        <v>9</v>
      </c>
      <c r="K205" s="228"/>
      <c r="L205" s="232">
        <v>10</v>
      </c>
      <c r="M205" s="219">
        <v>100</v>
      </c>
      <c r="N205" s="219">
        <v>200</v>
      </c>
      <c r="O205" s="232">
        <v>10</v>
      </c>
      <c r="P205" s="232">
        <v>46.02</v>
      </c>
      <c r="Q205" s="232">
        <v>137.65</v>
      </c>
      <c r="R205" s="219">
        <f t="shared" si="7"/>
        <v>414.18</v>
      </c>
      <c r="S205" s="209"/>
    </row>
    <row r="206" s="196" customFormat="1" spans="1:19">
      <c r="A206" s="208">
        <f t="shared" si="8"/>
        <v>203</v>
      </c>
      <c r="B206" s="211" t="s">
        <v>604</v>
      </c>
      <c r="C206" s="211" t="s">
        <v>607</v>
      </c>
      <c r="D206" s="211" t="s">
        <v>330</v>
      </c>
      <c r="E206" s="219">
        <v>4185</v>
      </c>
      <c r="F206" s="219"/>
      <c r="G206" s="219"/>
      <c r="H206" s="219"/>
      <c r="I206" s="219"/>
      <c r="J206" s="231"/>
      <c r="K206" s="231"/>
      <c r="L206" s="232">
        <v>10</v>
      </c>
      <c r="M206" s="219">
        <v>100</v>
      </c>
      <c r="N206" s="219">
        <v>200</v>
      </c>
      <c r="O206" s="232">
        <v>10</v>
      </c>
      <c r="P206" s="232">
        <v>46.02</v>
      </c>
      <c r="Q206" s="232">
        <v>137.65</v>
      </c>
      <c r="R206" s="219">
        <f t="shared" si="7"/>
        <v>41850</v>
      </c>
      <c r="S206" s="209"/>
    </row>
    <row r="207" s="196" customFormat="1" spans="1:19">
      <c r="A207" s="208">
        <f t="shared" si="8"/>
        <v>204</v>
      </c>
      <c r="B207" s="211" t="s">
        <v>608</v>
      </c>
      <c r="C207" s="211" t="s">
        <v>609</v>
      </c>
      <c r="D207" s="211" t="s">
        <v>343</v>
      </c>
      <c r="E207" s="219">
        <v>14912.1</v>
      </c>
      <c r="F207" s="219"/>
      <c r="G207" s="219"/>
      <c r="H207" s="219"/>
      <c r="I207" s="219"/>
      <c r="J207" s="231">
        <v>76</v>
      </c>
      <c r="K207" s="231"/>
      <c r="L207" s="232">
        <v>10</v>
      </c>
      <c r="M207" s="219">
        <v>100</v>
      </c>
      <c r="N207" s="219">
        <v>200</v>
      </c>
      <c r="O207" s="232">
        <v>10</v>
      </c>
      <c r="P207" s="232">
        <v>46.02</v>
      </c>
      <c r="Q207" s="232">
        <v>137.65</v>
      </c>
      <c r="R207" s="219">
        <f t="shared" si="7"/>
        <v>152618.52</v>
      </c>
      <c r="S207" s="209"/>
    </row>
    <row r="208" s="196" customFormat="1" spans="1:19">
      <c r="A208" s="208">
        <f t="shared" si="8"/>
        <v>205</v>
      </c>
      <c r="B208" s="211" t="s">
        <v>608</v>
      </c>
      <c r="C208" s="211" t="s">
        <v>610</v>
      </c>
      <c r="D208" s="211" t="s">
        <v>343</v>
      </c>
      <c r="E208" s="219"/>
      <c r="F208" s="219"/>
      <c r="G208" s="219"/>
      <c r="H208" s="219">
        <v>428</v>
      </c>
      <c r="I208" s="219"/>
      <c r="J208" s="231"/>
      <c r="K208" s="272"/>
      <c r="L208" s="232">
        <v>10</v>
      </c>
      <c r="M208" s="219">
        <v>100</v>
      </c>
      <c r="N208" s="219">
        <v>200</v>
      </c>
      <c r="O208" s="232">
        <v>10</v>
      </c>
      <c r="P208" s="232">
        <v>46.02</v>
      </c>
      <c r="Q208" s="232">
        <v>137.65</v>
      </c>
      <c r="R208" s="219">
        <f t="shared" si="7"/>
        <v>85600</v>
      </c>
      <c r="S208" s="209"/>
    </row>
    <row r="209" s="196" customFormat="1" spans="1:19">
      <c r="A209" s="208">
        <f t="shared" si="8"/>
        <v>206</v>
      </c>
      <c r="B209" s="211" t="s">
        <v>611</v>
      </c>
      <c r="C209" s="211" t="s">
        <v>605</v>
      </c>
      <c r="D209" s="211" t="s">
        <v>343</v>
      </c>
      <c r="E209" s="219">
        <v>6299.3</v>
      </c>
      <c r="F209" s="219"/>
      <c r="G209" s="219"/>
      <c r="H209" s="219"/>
      <c r="I209" s="219"/>
      <c r="J209" s="231">
        <v>113</v>
      </c>
      <c r="K209" s="231"/>
      <c r="L209" s="232">
        <v>10</v>
      </c>
      <c r="M209" s="219">
        <v>100</v>
      </c>
      <c r="N209" s="219">
        <v>200</v>
      </c>
      <c r="O209" s="232">
        <v>10</v>
      </c>
      <c r="P209" s="232">
        <v>46.02</v>
      </c>
      <c r="Q209" s="232">
        <v>137.65</v>
      </c>
      <c r="R209" s="219">
        <f t="shared" si="7"/>
        <v>68193.26</v>
      </c>
      <c r="S209" s="209"/>
    </row>
    <row r="210" s="196" customFormat="1" spans="1:19">
      <c r="A210" s="208">
        <f t="shared" si="8"/>
        <v>207</v>
      </c>
      <c r="B210" s="211" t="s">
        <v>611</v>
      </c>
      <c r="C210" s="211" t="s">
        <v>605</v>
      </c>
      <c r="D210" s="211" t="s">
        <v>343</v>
      </c>
      <c r="E210" s="219">
        <v>1201</v>
      </c>
      <c r="F210" s="219"/>
      <c r="G210" s="219"/>
      <c r="H210" s="219"/>
      <c r="I210" s="219"/>
      <c r="J210" s="231"/>
      <c r="K210" s="231"/>
      <c r="L210" s="232">
        <v>10</v>
      </c>
      <c r="M210" s="219">
        <v>100</v>
      </c>
      <c r="N210" s="219">
        <v>200</v>
      </c>
      <c r="O210" s="232">
        <v>10</v>
      </c>
      <c r="P210" s="232">
        <v>46.02</v>
      </c>
      <c r="Q210" s="232">
        <v>137.65</v>
      </c>
      <c r="R210" s="219">
        <f t="shared" si="7"/>
        <v>12010</v>
      </c>
      <c r="S210" s="209"/>
    </row>
    <row r="211" s="196" customFormat="1" spans="1:19">
      <c r="A211" s="208">
        <f t="shared" si="8"/>
        <v>208</v>
      </c>
      <c r="B211" s="211" t="s">
        <v>611</v>
      </c>
      <c r="C211" s="211" t="s">
        <v>612</v>
      </c>
      <c r="D211" s="211" t="s">
        <v>343</v>
      </c>
      <c r="E211" s="219">
        <v>9900</v>
      </c>
      <c r="F211" s="219"/>
      <c r="G211" s="219"/>
      <c r="H211" s="219"/>
      <c r="I211" s="219"/>
      <c r="J211" s="231"/>
      <c r="K211" s="231"/>
      <c r="L211" s="232">
        <v>10</v>
      </c>
      <c r="M211" s="219">
        <v>100</v>
      </c>
      <c r="N211" s="219">
        <v>200</v>
      </c>
      <c r="O211" s="232">
        <v>10</v>
      </c>
      <c r="P211" s="232">
        <v>46.02</v>
      </c>
      <c r="Q211" s="232">
        <v>137.65</v>
      </c>
      <c r="R211" s="219">
        <f t="shared" si="7"/>
        <v>99000</v>
      </c>
      <c r="S211" s="209"/>
    </row>
    <row r="212" s="196" customFormat="1" ht="31.5" spans="1:19">
      <c r="A212" s="208">
        <f t="shared" si="8"/>
        <v>209</v>
      </c>
      <c r="B212" s="211" t="s">
        <v>613</v>
      </c>
      <c r="C212" s="211" t="s">
        <v>613</v>
      </c>
      <c r="D212" s="211" t="s">
        <v>343</v>
      </c>
      <c r="E212" s="219">
        <v>2550</v>
      </c>
      <c r="F212" s="219"/>
      <c r="G212" s="219"/>
      <c r="H212" s="219"/>
      <c r="I212" s="219"/>
      <c r="J212" s="231"/>
      <c r="K212" s="231"/>
      <c r="L212" s="232">
        <v>10</v>
      </c>
      <c r="M212" s="219">
        <v>100</v>
      </c>
      <c r="N212" s="219">
        <v>200</v>
      </c>
      <c r="O212" s="232">
        <v>10</v>
      </c>
      <c r="P212" s="232">
        <v>46.02</v>
      </c>
      <c r="Q212" s="232">
        <v>137.65</v>
      </c>
      <c r="R212" s="219">
        <f t="shared" si="7"/>
        <v>25500</v>
      </c>
      <c r="S212" s="209"/>
    </row>
    <row r="213" s="196" customFormat="1" ht="31.5" spans="1:19">
      <c r="A213" s="208">
        <f t="shared" si="8"/>
        <v>210</v>
      </c>
      <c r="B213" s="211" t="s">
        <v>614</v>
      </c>
      <c r="C213" s="211" t="s">
        <v>615</v>
      </c>
      <c r="D213" s="211" t="s">
        <v>330</v>
      </c>
      <c r="E213" s="219">
        <v>85165.2</v>
      </c>
      <c r="F213" s="219"/>
      <c r="G213" s="219"/>
      <c r="H213" s="219"/>
      <c r="I213" s="219"/>
      <c r="J213" s="231">
        <v>1424</v>
      </c>
      <c r="K213" s="231"/>
      <c r="L213" s="232">
        <v>10</v>
      </c>
      <c r="M213" s="219">
        <v>100</v>
      </c>
      <c r="N213" s="219">
        <v>200</v>
      </c>
      <c r="O213" s="232">
        <v>10</v>
      </c>
      <c r="P213" s="232">
        <v>46.02</v>
      </c>
      <c r="Q213" s="232">
        <v>137.65</v>
      </c>
      <c r="R213" s="219">
        <f t="shared" si="7"/>
        <v>917184.48</v>
      </c>
      <c r="S213" s="209" t="s">
        <v>616</v>
      </c>
    </row>
    <row r="214" s="196" customFormat="1" ht="31.5" spans="1:19">
      <c r="A214" s="208">
        <f t="shared" si="8"/>
        <v>211</v>
      </c>
      <c r="B214" s="211" t="s">
        <v>614</v>
      </c>
      <c r="C214" s="211" t="s">
        <v>617</v>
      </c>
      <c r="D214" s="211" t="s">
        <v>330</v>
      </c>
      <c r="E214" s="219">
        <v>33925</v>
      </c>
      <c r="F214" s="219"/>
      <c r="G214" s="219"/>
      <c r="H214" s="219"/>
      <c r="I214" s="219"/>
      <c r="J214" s="231"/>
      <c r="K214" s="231"/>
      <c r="L214" s="232">
        <v>10</v>
      </c>
      <c r="M214" s="219">
        <v>100</v>
      </c>
      <c r="N214" s="219">
        <v>200</v>
      </c>
      <c r="O214" s="232">
        <v>10</v>
      </c>
      <c r="P214" s="232">
        <v>46.02</v>
      </c>
      <c r="Q214" s="232">
        <v>137.65</v>
      </c>
      <c r="R214" s="219">
        <f t="shared" si="7"/>
        <v>339250</v>
      </c>
      <c r="S214" s="209"/>
    </row>
    <row r="215" s="196" customFormat="1" spans="1:19">
      <c r="A215" s="208">
        <f t="shared" si="8"/>
        <v>212</v>
      </c>
      <c r="B215" s="211" t="s">
        <v>614</v>
      </c>
      <c r="C215" s="211" t="s">
        <v>618</v>
      </c>
      <c r="D215" s="211" t="s">
        <v>330</v>
      </c>
      <c r="E215" s="219">
        <v>10089</v>
      </c>
      <c r="F215" s="219"/>
      <c r="G215" s="219"/>
      <c r="H215" s="219"/>
      <c r="I215" s="219"/>
      <c r="J215" s="231"/>
      <c r="K215" s="231"/>
      <c r="L215" s="232">
        <v>10</v>
      </c>
      <c r="M215" s="219">
        <v>100</v>
      </c>
      <c r="N215" s="219">
        <v>200</v>
      </c>
      <c r="O215" s="232">
        <v>10</v>
      </c>
      <c r="P215" s="232">
        <v>46.02</v>
      </c>
      <c r="Q215" s="232">
        <v>137.65</v>
      </c>
      <c r="R215" s="219">
        <f t="shared" si="7"/>
        <v>100890</v>
      </c>
      <c r="S215" s="209"/>
    </row>
    <row r="216" s="196" customFormat="1" spans="1:19">
      <c r="A216" s="208">
        <f t="shared" si="8"/>
        <v>213</v>
      </c>
      <c r="B216" s="211" t="s">
        <v>614</v>
      </c>
      <c r="C216" s="211" t="s">
        <v>619</v>
      </c>
      <c r="D216" s="211" t="s">
        <v>330</v>
      </c>
      <c r="E216" s="219">
        <v>3112</v>
      </c>
      <c r="F216" s="219"/>
      <c r="G216" s="219"/>
      <c r="H216" s="219"/>
      <c r="I216" s="219"/>
      <c r="J216" s="231"/>
      <c r="K216" s="231"/>
      <c r="L216" s="232">
        <v>10</v>
      </c>
      <c r="M216" s="219">
        <v>100</v>
      </c>
      <c r="N216" s="219">
        <v>200</v>
      </c>
      <c r="O216" s="232">
        <v>10</v>
      </c>
      <c r="P216" s="232">
        <v>46.02</v>
      </c>
      <c r="Q216" s="232">
        <v>137.65</v>
      </c>
      <c r="R216" s="219">
        <f t="shared" si="7"/>
        <v>31120</v>
      </c>
      <c r="S216" s="209"/>
    </row>
    <row r="217" s="196" customFormat="1" spans="1:19">
      <c r="A217" s="208">
        <f t="shared" si="8"/>
        <v>214</v>
      </c>
      <c r="B217" s="211" t="s">
        <v>620</v>
      </c>
      <c r="C217" s="211" t="s">
        <v>621</v>
      </c>
      <c r="D217" s="211" t="s">
        <v>343</v>
      </c>
      <c r="E217" s="219">
        <v>12303.5</v>
      </c>
      <c r="F217" s="219"/>
      <c r="G217" s="219"/>
      <c r="H217" s="219"/>
      <c r="I217" s="219"/>
      <c r="J217" s="231">
        <v>220</v>
      </c>
      <c r="K217" s="231"/>
      <c r="L217" s="232">
        <v>10</v>
      </c>
      <c r="M217" s="219">
        <v>100</v>
      </c>
      <c r="N217" s="219">
        <v>200</v>
      </c>
      <c r="O217" s="232">
        <v>10</v>
      </c>
      <c r="P217" s="232">
        <v>46.02</v>
      </c>
      <c r="Q217" s="232">
        <v>137.65</v>
      </c>
      <c r="R217" s="219">
        <f t="shared" si="7"/>
        <v>133159.4</v>
      </c>
      <c r="S217" s="209"/>
    </row>
    <row r="218" s="196" customFormat="1" spans="1:19">
      <c r="A218" s="208">
        <f t="shared" si="8"/>
        <v>215</v>
      </c>
      <c r="B218" s="211" t="s">
        <v>234</v>
      </c>
      <c r="C218" s="211" t="s">
        <v>622</v>
      </c>
      <c r="D218" s="211" t="s">
        <v>343</v>
      </c>
      <c r="E218" s="219">
        <v>24777.12</v>
      </c>
      <c r="F218" s="219"/>
      <c r="G218" s="219"/>
      <c r="H218" s="219">
        <v>59.02</v>
      </c>
      <c r="I218" s="219"/>
      <c r="J218" s="231">
        <v>248</v>
      </c>
      <c r="K218" s="231"/>
      <c r="L218" s="232">
        <v>10</v>
      </c>
      <c r="M218" s="219">
        <v>100</v>
      </c>
      <c r="N218" s="219">
        <v>200</v>
      </c>
      <c r="O218" s="232">
        <v>10</v>
      </c>
      <c r="P218" s="232">
        <v>46.02</v>
      </c>
      <c r="Q218" s="232">
        <v>137.65</v>
      </c>
      <c r="R218" s="219">
        <f t="shared" si="7"/>
        <v>270988.16</v>
      </c>
      <c r="S218" s="209"/>
    </row>
    <row r="219" s="196" customFormat="1" spans="1:19">
      <c r="A219" s="208">
        <f t="shared" si="8"/>
        <v>216</v>
      </c>
      <c r="B219" s="211" t="s">
        <v>620</v>
      </c>
      <c r="C219" s="211" t="s">
        <v>610</v>
      </c>
      <c r="D219" s="211" t="s">
        <v>343</v>
      </c>
      <c r="E219" s="219"/>
      <c r="F219" s="219"/>
      <c r="G219" s="219"/>
      <c r="H219" s="219"/>
      <c r="I219" s="219"/>
      <c r="J219" s="231"/>
      <c r="K219" s="272"/>
      <c r="L219" s="232">
        <v>10</v>
      </c>
      <c r="M219" s="219">
        <v>100</v>
      </c>
      <c r="N219" s="219">
        <v>200</v>
      </c>
      <c r="O219" s="232">
        <v>10</v>
      </c>
      <c r="P219" s="232">
        <v>46.02</v>
      </c>
      <c r="Q219" s="232">
        <v>137.65</v>
      </c>
      <c r="R219" s="219">
        <f t="shared" si="7"/>
        <v>0</v>
      </c>
      <c r="S219" s="209"/>
    </row>
    <row r="220" s="196" customFormat="1" spans="1:19">
      <c r="A220" s="208">
        <f t="shared" si="8"/>
        <v>217</v>
      </c>
      <c r="B220" s="209" t="s">
        <v>222</v>
      </c>
      <c r="C220" s="209" t="s">
        <v>623</v>
      </c>
      <c r="D220" s="209" t="s">
        <v>343</v>
      </c>
      <c r="E220" s="217">
        <v>4357</v>
      </c>
      <c r="F220" s="217"/>
      <c r="G220" s="217"/>
      <c r="H220" s="217"/>
      <c r="I220" s="217"/>
      <c r="J220" s="228">
        <v>43</v>
      </c>
      <c r="K220" s="228"/>
      <c r="L220" s="232">
        <v>10</v>
      </c>
      <c r="M220" s="219">
        <v>100</v>
      </c>
      <c r="N220" s="219">
        <v>200</v>
      </c>
      <c r="O220" s="232">
        <v>10</v>
      </c>
      <c r="P220" s="232">
        <v>46.02</v>
      </c>
      <c r="Q220" s="232">
        <v>137.65</v>
      </c>
      <c r="R220" s="219">
        <f t="shared" si="7"/>
        <v>45548.86</v>
      </c>
      <c r="S220" s="209" t="s">
        <v>624</v>
      </c>
    </row>
    <row r="221" s="196" customFormat="1" ht="31.5" spans="1:19">
      <c r="A221" s="208">
        <f t="shared" si="8"/>
        <v>218</v>
      </c>
      <c r="B221" s="209" t="s">
        <v>222</v>
      </c>
      <c r="C221" s="209" t="s">
        <v>625</v>
      </c>
      <c r="D221" s="209" t="s">
        <v>343</v>
      </c>
      <c r="E221" s="217">
        <v>1012</v>
      </c>
      <c r="F221" s="217"/>
      <c r="G221" s="217"/>
      <c r="H221" s="217"/>
      <c r="I221" s="217"/>
      <c r="J221" s="228"/>
      <c r="K221" s="228"/>
      <c r="L221" s="232">
        <v>10</v>
      </c>
      <c r="M221" s="219">
        <v>100</v>
      </c>
      <c r="N221" s="219">
        <v>200</v>
      </c>
      <c r="O221" s="232">
        <v>10</v>
      </c>
      <c r="P221" s="232">
        <v>46.02</v>
      </c>
      <c r="Q221" s="232">
        <v>137.65</v>
      </c>
      <c r="R221" s="219">
        <f t="shared" si="7"/>
        <v>10120</v>
      </c>
      <c r="S221" s="209"/>
    </row>
    <row r="222" s="196" customFormat="1" ht="31.5" spans="1:19">
      <c r="A222" s="208">
        <f t="shared" si="8"/>
        <v>219</v>
      </c>
      <c r="B222" s="209" t="s">
        <v>626</v>
      </c>
      <c r="C222" s="209" t="s">
        <v>626</v>
      </c>
      <c r="D222" s="209" t="s">
        <v>343</v>
      </c>
      <c r="E222" s="217">
        <v>4760</v>
      </c>
      <c r="F222" s="217"/>
      <c r="G222" s="217"/>
      <c r="H222" s="217"/>
      <c r="I222" s="217"/>
      <c r="J222" s="228"/>
      <c r="K222" s="228"/>
      <c r="L222" s="232">
        <v>10</v>
      </c>
      <c r="M222" s="219">
        <v>100</v>
      </c>
      <c r="N222" s="219">
        <v>200</v>
      </c>
      <c r="O222" s="232">
        <v>10</v>
      </c>
      <c r="P222" s="232">
        <v>46.02</v>
      </c>
      <c r="Q222" s="232">
        <v>137.65</v>
      </c>
      <c r="R222" s="219">
        <f t="shared" si="7"/>
        <v>47600</v>
      </c>
      <c r="S222" s="209"/>
    </row>
    <row r="223" s="196" customFormat="1" ht="31.5" spans="1:19">
      <c r="A223" s="208">
        <f t="shared" si="8"/>
        <v>220</v>
      </c>
      <c r="B223" s="209" t="s">
        <v>627</v>
      </c>
      <c r="C223" s="209" t="s">
        <v>627</v>
      </c>
      <c r="D223" s="209" t="s">
        <v>343</v>
      </c>
      <c r="E223" s="217">
        <v>11382</v>
      </c>
      <c r="F223" s="217"/>
      <c r="G223" s="217"/>
      <c r="H223" s="217"/>
      <c r="I223" s="217"/>
      <c r="J223" s="228"/>
      <c r="K223" s="228"/>
      <c r="L223" s="232">
        <v>10</v>
      </c>
      <c r="M223" s="219">
        <v>100</v>
      </c>
      <c r="N223" s="219">
        <v>200</v>
      </c>
      <c r="O223" s="232">
        <v>10</v>
      </c>
      <c r="P223" s="232">
        <v>46.02</v>
      </c>
      <c r="Q223" s="232">
        <v>137.65</v>
      </c>
      <c r="R223" s="219">
        <f t="shared" si="7"/>
        <v>113820</v>
      </c>
      <c r="S223" s="209"/>
    </row>
    <row r="224" s="196" customFormat="1" ht="31.5" spans="1:19">
      <c r="A224" s="208">
        <f t="shared" si="8"/>
        <v>221</v>
      </c>
      <c r="B224" s="209" t="s">
        <v>628</v>
      </c>
      <c r="C224" s="209" t="s">
        <v>628</v>
      </c>
      <c r="D224" s="209" t="s">
        <v>343</v>
      </c>
      <c r="E224" s="217">
        <v>2790</v>
      </c>
      <c r="F224" s="217"/>
      <c r="G224" s="217"/>
      <c r="H224" s="217"/>
      <c r="I224" s="217"/>
      <c r="J224" s="228"/>
      <c r="K224" s="228"/>
      <c r="L224" s="232">
        <v>10</v>
      </c>
      <c r="M224" s="219">
        <v>100</v>
      </c>
      <c r="N224" s="219">
        <v>200</v>
      </c>
      <c r="O224" s="232">
        <v>10</v>
      </c>
      <c r="P224" s="232">
        <v>46.02</v>
      </c>
      <c r="Q224" s="232">
        <v>137.65</v>
      </c>
      <c r="R224" s="219">
        <f t="shared" si="7"/>
        <v>27900</v>
      </c>
      <c r="S224" s="209"/>
    </row>
    <row r="225" s="196" customFormat="1" spans="1:19">
      <c r="A225" s="208">
        <f t="shared" si="8"/>
        <v>222</v>
      </c>
      <c r="B225" s="209" t="s">
        <v>629</v>
      </c>
      <c r="C225" s="209" t="s">
        <v>629</v>
      </c>
      <c r="D225" s="209" t="s">
        <v>343</v>
      </c>
      <c r="E225" s="217">
        <v>16015</v>
      </c>
      <c r="F225" s="217"/>
      <c r="G225" s="217"/>
      <c r="H225" s="217"/>
      <c r="I225" s="217"/>
      <c r="J225" s="228">
        <v>0</v>
      </c>
      <c r="K225" s="228"/>
      <c r="L225" s="232">
        <v>10</v>
      </c>
      <c r="M225" s="219">
        <v>100</v>
      </c>
      <c r="N225" s="219">
        <v>200</v>
      </c>
      <c r="O225" s="232">
        <v>10</v>
      </c>
      <c r="P225" s="232">
        <v>46.02</v>
      </c>
      <c r="Q225" s="232">
        <v>137.65</v>
      </c>
      <c r="R225" s="219">
        <f t="shared" si="7"/>
        <v>160150</v>
      </c>
      <c r="S225" s="209"/>
    </row>
    <row r="226" s="196" customFormat="1" spans="1:19">
      <c r="A226" s="208">
        <f t="shared" si="8"/>
        <v>223</v>
      </c>
      <c r="B226" s="209" t="s">
        <v>630</v>
      </c>
      <c r="C226" s="209" t="s">
        <v>631</v>
      </c>
      <c r="D226" s="209" t="s">
        <v>16</v>
      </c>
      <c r="E226" s="217">
        <v>126256</v>
      </c>
      <c r="F226" s="217"/>
      <c r="G226" s="217"/>
      <c r="H226" s="217"/>
      <c r="I226" s="217"/>
      <c r="J226" s="228"/>
      <c r="K226" s="228"/>
      <c r="L226" s="232">
        <v>5</v>
      </c>
      <c r="M226" s="219">
        <v>100</v>
      </c>
      <c r="N226" s="219">
        <v>200</v>
      </c>
      <c r="O226" s="232">
        <v>10</v>
      </c>
      <c r="P226" s="232">
        <v>46.02</v>
      </c>
      <c r="Q226" s="232">
        <v>137.65</v>
      </c>
      <c r="R226" s="219">
        <f t="shared" si="7"/>
        <v>631280</v>
      </c>
      <c r="S226" s="209"/>
    </row>
    <row r="227" s="196" customFormat="1" spans="1:19">
      <c r="A227" s="208">
        <f t="shared" si="8"/>
        <v>224</v>
      </c>
      <c r="B227" s="211" t="s">
        <v>632</v>
      </c>
      <c r="C227" s="211"/>
      <c r="D227" s="211" t="s">
        <v>343</v>
      </c>
      <c r="E227" s="219">
        <v>79615</v>
      </c>
      <c r="F227" s="219"/>
      <c r="G227" s="219"/>
      <c r="H227" s="219"/>
      <c r="I227" s="219"/>
      <c r="J227" s="231"/>
      <c r="K227" s="231"/>
      <c r="L227" s="232">
        <v>10</v>
      </c>
      <c r="M227" s="219">
        <v>100</v>
      </c>
      <c r="N227" s="219">
        <v>200</v>
      </c>
      <c r="O227" s="232">
        <v>10</v>
      </c>
      <c r="P227" s="232">
        <v>46.02</v>
      </c>
      <c r="Q227" s="232">
        <v>137.65</v>
      </c>
      <c r="R227" s="219">
        <f t="shared" si="7"/>
        <v>796150</v>
      </c>
      <c r="S227" s="209"/>
    </row>
    <row r="228" s="196" customFormat="1" ht="31.5" spans="1:19">
      <c r="A228" s="208">
        <f t="shared" si="8"/>
        <v>225</v>
      </c>
      <c r="B228" s="211" t="s">
        <v>633</v>
      </c>
      <c r="C228" s="211" t="s">
        <v>634</v>
      </c>
      <c r="D228" s="211" t="s">
        <v>16</v>
      </c>
      <c r="E228" s="219">
        <v>24224.65</v>
      </c>
      <c r="F228" s="219"/>
      <c r="G228" s="219"/>
      <c r="H228" s="219"/>
      <c r="I228" s="219"/>
      <c r="J228" s="231"/>
      <c r="K228" s="231"/>
      <c r="L228" s="232">
        <v>5</v>
      </c>
      <c r="M228" s="219">
        <v>100</v>
      </c>
      <c r="N228" s="219">
        <v>200</v>
      </c>
      <c r="O228" s="232">
        <v>10</v>
      </c>
      <c r="P228" s="232">
        <v>46.02</v>
      </c>
      <c r="Q228" s="232">
        <v>137.65</v>
      </c>
      <c r="R228" s="219">
        <f t="shared" si="7"/>
        <v>121123.25</v>
      </c>
      <c r="S228" s="209"/>
    </row>
    <row r="229" s="196" customFormat="1" ht="31.5" spans="1:19">
      <c r="A229" s="208">
        <f t="shared" si="8"/>
        <v>226</v>
      </c>
      <c r="B229" s="211" t="s">
        <v>635</v>
      </c>
      <c r="C229" s="211" t="s">
        <v>636</v>
      </c>
      <c r="D229" s="211" t="s">
        <v>343</v>
      </c>
      <c r="E229" s="219">
        <v>29588.19</v>
      </c>
      <c r="F229" s="219"/>
      <c r="G229" s="219"/>
      <c r="H229" s="219"/>
      <c r="I229" s="219"/>
      <c r="J229" s="231"/>
      <c r="K229" s="231"/>
      <c r="L229" s="232">
        <v>10</v>
      </c>
      <c r="M229" s="219">
        <v>100</v>
      </c>
      <c r="N229" s="219">
        <v>200</v>
      </c>
      <c r="O229" s="232">
        <v>10</v>
      </c>
      <c r="P229" s="232">
        <v>46.02</v>
      </c>
      <c r="Q229" s="232">
        <v>137.65</v>
      </c>
      <c r="R229" s="219">
        <f t="shared" si="7"/>
        <v>295881.9</v>
      </c>
      <c r="S229" s="209"/>
    </row>
    <row r="230" s="196" customFormat="1" spans="1:19">
      <c r="A230" s="208">
        <f t="shared" si="8"/>
        <v>227</v>
      </c>
      <c r="B230" s="211" t="s">
        <v>637</v>
      </c>
      <c r="C230" s="211" t="s">
        <v>638</v>
      </c>
      <c r="D230" s="211" t="s">
        <v>343</v>
      </c>
      <c r="E230" s="219">
        <v>166</v>
      </c>
      <c r="F230" s="219"/>
      <c r="G230" s="219"/>
      <c r="H230" s="219"/>
      <c r="I230" s="219"/>
      <c r="J230" s="231">
        <v>166</v>
      </c>
      <c r="K230" s="231"/>
      <c r="L230" s="232">
        <v>10</v>
      </c>
      <c r="M230" s="219">
        <v>100</v>
      </c>
      <c r="N230" s="219">
        <v>200</v>
      </c>
      <c r="O230" s="232">
        <v>10</v>
      </c>
      <c r="P230" s="232">
        <v>46.02</v>
      </c>
      <c r="Q230" s="232">
        <v>137.65</v>
      </c>
      <c r="R230" s="219">
        <f t="shared" si="7"/>
        <v>9299.32</v>
      </c>
      <c r="S230" s="209"/>
    </row>
    <row r="231" s="196" customFormat="1" spans="1:19">
      <c r="A231" s="208">
        <f t="shared" si="8"/>
        <v>228</v>
      </c>
      <c r="B231" s="211" t="s">
        <v>639</v>
      </c>
      <c r="C231" s="211" t="s">
        <v>640</v>
      </c>
      <c r="D231" s="211" t="s">
        <v>330</v>
      </c>
      <c r="E231" s="219">
        <v>18489.24</v>
      </c>
      <c r="F231" s="219"/>
      <c r="G231" s="219"/>
      <c r="H231" s="219"/>
      <c r="I231" s="219"/>
      <c r="J231" s="231"/>
      <c r="K231" s="231"/>
      <c r="L231" s="232">
        <v>10</v>
      </c>
      <c r="M231" s="219">
        <v>100</v>
      </c>
      <c r="N231" s="219">
        <v>200</v>
      </c>
      <c r="O231" s="232">
        <v>10</v>
      </c>
      <c r="P231" s="232">
        <v>46.02</v>
      </c>
      <c r="Q231" s="232">
        <v>137.65</v>
      </c>
      <c r="R231" s="219">
        <f t="shared" si="7"/>
        <v>184892.4</v>
      </c>
      <c r="S231" s="209" t="s">
        <v>641</v>
      </c>
    </row>
    <row r="232" s="196" customFormat="1" spans="1:19">
      <c r="A232" s="208">
        <f t="shared" si="8"/>
        <v>229</v>
      </c>
      <c r="B232" s="211" t="s">
        <v>642</v>
      </c>
      <c r="C232" s="211" t="s">
        <v>643</v>
      </c>
      <c r="D232" s="211" t="s">
        <v>330</v>
      </c>
      <c r="E232" s="219">
        <v>13757.81</v>
      </c>
      <c r="F232" s="219"/>
      <c r="G232" s="219"/>
      <c r="H232" s="219"/>
      <c r="I232" s="219"/>
      <c r="J232" s="231"/>
      <c r="K232" s="231"/>
      <c r="L232" s="232">
        <v>10</v>
      </c>
      <c r="M232" s="219">
        <v>100</v>
      </c>
      <c r="N232" s="219">
        <v>200</v>
      </c>
      <c r="O232" s="232">
        <v>10</v>
      </c>
      <c r="P232" s="232">
        <v>46.02</v>
      </c>
      <c r="Q232" s="232">
        <v>137.65</v>
      </c>
      <c r="R232" s="219">
        <f t="shared" si="7"/>
        <v>137578.1</v>
      </c>
      <c r="S232" s="209" t="s">
        <v>644</v>
      </c>
    </row>
    <row r="233" s="196" customFormat="1" spans="1:19">
      <c r="A233" s="208">
        <f t="shared" si="8"/>
        <v>230</v>
      </c>
      <c r="B233" s="211" t="s">
        <v>645</v>
      </c>
      <c r="C233" s="211" t="s">
        <v>646</v>
      </c>
      <c r="D233" s="211" t="s">
        <v>330</v>
      </c>
      <c r="E233" s="219"/>
      <c r="F233" s="219"/>
      <c r="G233" s="219"/>
      <c r="H233" s="219"/>
      <c r="I233" s="219"/>
      <c r="J233" s="231"/>
      <c r="K233" s="231"/>
      <c r="L233" s="232">
        <v>10</v>
      </c>
      <c r="M233" s="219">
        <v>100</v>
      </c>
      <c r="N233" s="219">
        <v>200</v>
      </c>
      <c r="O233" s="232">
        <v>10</v>
      </c>
      <c r="P233" s="232">
        <v>46.02</v>
      </c>
      <c r="Q233" s="232">
        <v>137.65</v>
      </c>
      <c r="R233" s="219">
        <f t="shared" si="7"/>
        <v>0</v>
      </c>
      <c r="S233" s="209" t="s">
        <v>647</v>
      </c>
    </row>
    <row r="234" s="196" customFormat="1" spans="1:19">
      <c r="A234" s="208">
        <f t="shared" si="8"/>
        <v>231</v>
      </c>
      <c r="B234" s="211" t="s">
        <v>300</v>
      </c>
      <c r="C234" s="211" t="s">
        <v>648</v>
      </c>
      <c r="D234" s="211" t="s">
        <v>330</v>
      </c>
      <c r="E234" s="219">
        <v>33516.48</v>
      </c>
      <c r="F234" s="219"/>
      <c r="G234" s="219"/>
      <c r="H234" s="219">
        <v>166.32</v>
      </c>
      <c r="I234" s="219"/>
      <c r="J234" s="231"/>
      <c r="K234" s="231"/>
      <c r="L234" s="232">
        <v>10</v>
      </c>
      <c r="M234" s="219">
        <v>100</v>
      </c>
      <c r="N234" s="219">
        <v>200</v>
      </c>
      <c r="O234" s="232">
        <v>10</v>
      </c>
      <c r="P234" s="232">
        <v>46.02</v>
      </c>
      <c r="Q234" s="232">
        <v>137.65</v>
      </c>
      <c r="R234" s="219">
        <f t="shared" si="7"/>
        <v>368428.8</v>
      </c>
      <c r="S234" s="209"/>
    </row>
    <row r="235" s="196" customFormat="1" spans="1:19">
      <c r="A235" s="208">
        <f t="shared" si="8"/>
        <v>232</v>
      </c>
      <c r="B235" s="211" t="s">
        <v>286</v>
      </c>
      <c r="C235" s="211" t="s">
        <v>648</v>
      </c>
      <c r="D235" s="211" t="s">
        <v>330</v>
      </c>
      <c r="E235" s="219">
        <v>2711.45</v>
      </c>
      <c r="F235" s="277"/>
      <c r="G235" s="277"/>
      <c r="H235" s="277"/>
      <c r="I235" s="277"/>
      <c r="J235" s="231">
        <v>191</v>
      </c>
      <c r="K235" s="231"/>
      <c r="L235" s="232">
        <v>10</v>
      </c>
      <c r="M235" s="219">
        <v>100</v>
      </c>
      <c r="N235" s="219">
        <v>200</v>
      </c>
      <c r="O235" s="232">
        <v>10</v>
      </c>
      <c r="P235" s="232">
        <v>46.02</v>
      </c>
      <c r="Q235" s="232">
        <v>137.65</v>
      </c>
      <c r="R235" s="219">
        <f t="shared" ref="R235:R264" si="9">L235*(E235+F235)+M235*G235+N235*H235+O235*I235+P235*J235+Q235*K235</f>
        <v>35904.32</v>
      </c>
      <c r="S235" s="209" t="s">
        <v>649</v>
      </c>
    </row>
    <row r="236" s="196" customFormat="1" spans="1:19">
      <c r="A236" s="208">
        <f t="shared" si="8"/>
        <v>233</v>
      </c>
      <c r="B236" s="211" t="s">
        <v>287</v>
      </c>
      <c r="C236" s="211" t="s">
        <v>650</v>
      </c>
      <c r="D236" s="211" t="s">
        <v>343</v>
      </c>
      <c r="E236" s="219">
        <v>980.03</v>
      </c>
      <c r="F236" s="277"/>
      <c r="G236" s="277"/>
      <c r="H236" s="277"/>
      <c r="I236" s="277"/>
      <c r="J236" s="231">
        <v>293</v>
      </c>
      <c r="K236" s="231"/>
      <c r="L236" s="279">
        <v>10</v>
      </c>
      <c r="M236" s="219">
        <v>100</v>
      </c>
      <c r="N236" s="219">
        <v>200</v>
      </c>
      <c r="O236" s="232">
        <v>10</v>
      </c>
      <c r="P236" s="232">
        <v>46.02</v>
      </c>
      <c r="Q236" s="232">
        <v>137.65</v>
      </c>
      <c r="R236" s="219">
        <v>23284.16</v>
      </c>
      <c r="S236" s="209" t="s">
        <v>651</v>
      </c>
    </row>
    <row r="237" s="196" customFormat="1" spans="1:19">
      <c r="A237" s="208">
        <f t="shared" si="8"/>
        <v>234</v>
      </c>
      <c r="B237" s="211" t="s">
        <v>263</v>
      </c>
      <c r="C237" s="211" t="s">
        <v>256</v>
      </c>
      <c r="D237" s="211"/>
      <c r="E237" s="219"/>
      <c r="F237" s="219"/>
      <c r="G237" s="219"/>
      <c r="H237" s="219"/>
      <c r="I237" s="219"/>
      <c r="J237" s="280"/>
      <c r="K237" s="281">
        <v>290</v>
      </c>
      <c r="L237" s="279">
        <v>10</v>
      </c>
      <c r="M237" s="219">
        <v>100</v>
      </c>
      <c r="N237" s="219">
        <v>200</v>
      </c>
      <c r="O237" s="232">
        <v>10</v>
      </c>
      <c r="P237" s="232">
        <v>46.02</v>
      </c>
      <c r="Q237" s="232">
        <v>137.65</v>
      </c>
      <c r="R237" s="219">
        <f t="shared" si="9"/>
        <v>39918.5</v>
      </c>
      <c r="S237" s="209" t="s">
        <v>370</v>
      </c>
    </row>
    <row r="238" s="196" customFormat="1" spans="1:19">
      <c r="A238" s="208">
        <f t="shared" si="8"/>
        <v>235</v>
      </c>
      <c r="B238" s="211" t="s">
        <v>234</v>
      </c>
      <c r="C238" s="211" t="s">
        <v>256</v>
      </c>
      <c r="D238" s="211"/>
      <c r="E238" s="219"/>
      <c r="F238" s="219"/>
      <c r="G238" s="219"/>
      <c r="H238" s="219"/>
      <c r="I238" s="219"/>
      <c r="J238" s="280"/>
      <c r="K238" s="281">
        <v>161</v>
      </c>
      <c r="L238" s="279">
        <v>10</v>
      </c>
      <c r="M238" s="219">
        <v>100</v>
      </c>
      <c r="N238" s="219">
        <v>200</v>
      </c>
      <c r="O238" s="232">
        <v>10</v>
      </c>
      <c r="P238" s="232">
        <v>46.02</v>
      </c>
      <c r="Q238" s="232">
        <v>137.65</v>
      </c>
      <c r="R238" s="219">
        <f t="shared" si="9"/>
        <v>22161.65</v>
      </c>
      <c r="S238" s="209" t="s">
        <v>370</v>
      </c>
    </row>
    <row r="239" s="196" customFormat="1" spans="1:19">
      <c r="A239" s="208">
        <f t="shared" si="8"/>
        <v>236</v>
      </c>
      <c r="B239" s="211" t="s">
        <v>652</v>
      </c>
      <c r="C239" s="211" t="s">
        <v>653</v>
      </c>
      <c r="D239" s="211"/>
      <c r="E239" s="219"/>
      <c r="F239" s="219"/>
      <c r="G239" s="219"/>
      <c r="H239" s="219"/>
      <c r="I239" s="219"/>
      <c r="J239" s="280"/>
      <c r="K239" s="282">
        <v>12</v>
      </c>
      <c r="L239" s="279">
        <v>10</v>
      </c>
      <c r="M239" s="219">
        <v>100</v>
      </c>
      <c r="N239" s="219">
        <v>200</v>
      </c>
      <c r="O239" s="232">
        <v>10</v>
      </c>
      <c r="P239" s="232">
        <v>46.02</v>
      </c>
      <c r="Q239" s="232">
        <v>137.65</v>
      </c>
      <c r="R239" s="219">
        <f t="shared" si="9"/>
        <v>1651.8</v>
      </c>
      <c r="S239" s="209" t="s">
        <v>370</v>
      </c>
    </row>
    <row r="240" s="196" customFormat="1" spans="1:19">
      <c r="A240" s="208">
        <f t="shared" si="8"/>
        <v>237</v>
      </c>
      <c r="B240" s="211" t="s">
        <v>654</v>
      </c>
      <c r="C240" s="211" t="s">
        <v>655</v>
      </c>
      <c r="D240" s="211"/>
      <c r="E240" s="219"/>
      <c r="F240" s="219"/>
      <c r="G240" s="219"/>
      <c r="H240" s="219"/>
      <c r="I240" s="219"/>
      <c r="J240" s="280"/>
      <c r="K240" s="282">
        <v>15</v>
      </c>
      <c r="L240" s="279">
        <v>10</v>
      </c>
      <c r="M240" s="219">
        <v>100</v>
      </c>
      <c r="N240" s="219">
        <v>200</v>
      </c>
      <c r="O240" s="232">
        <v>10</v>
      </c>
      <c r="P240" s="232">
        <v>46.02</v>
      </c>
      <c r="Q240" s="232">
        <v>137.65</v>
      </c>
      <c r="R240" s="219">
        <f t="shared" si="9"/>
        <v>2064.75</v>
      </c>
      <c r="S240" s="209" t="s">
        <v>370</v>
      </c>
    </row>
    <row r="241" s="196" customFormat="1" spans="1:19">
      <c r="A241" s="208">
        <f t="shared" si="8"/>
        <v>238</v>
      </c>
      <c r="B241" s="211" t="s">
        <v>192</v>
      </c>
      <c r="C241" s="211" t="s">
        <v>656</v>
      </c>
      <c r="D241" s="211"/>
      <c r="E241" s="219"/>
      <c r="F241" s="219"/>
      <c r="G241" s="219"/>
      <c r="H241" s="219"/>
      <c r="I241" s="219"/>
      <c r="J241" s="280"/>
      <c r="K241" s="282">
        <v>2</v>
      </c>
      <c r="L241" s="279">
        <v>10</v>
      </c>
      <c r="M241" s="219">
        <v>100</v>
      </c>
      <c r="N241" s="219">
        <v>200</v>
      </c>
      <c r="O241" s="232">
        <v>10</v>
      </c>
      <c r="P241" s="232">
        <v>46.02</v>
      </c>
      <c r="Q241" s="232">
        <v>137.65</v>
      </c>
      <c r="R241" s="219">
        <f t="shared" si="9"/>
        <v>275.3</v>
      </c>
      <c r="S241" s="209" t="s">
        <v>370</v>
      </c>
    </row>
    <row r="242" s="196" customFormat="1" spans="1:19">
      <c r="A242" s="208">
        <f t="shared" si="8"/>
        <v>239</v>
      </c>
      <c r="B242" s="211" t="s">
        <v>657</v>
      </c>
      <c r="C242" s="211" t="s">
        <v>658</v>
      </c>
      <c r="D242" s="211"/>
      <c r="E242" s="219"/>
      <c r="F242" s="219"/>
      <c r="G242" s="219"/>
      <c r="H242" s="219"/>
      <c r="I242" s="219"/>
      <c r="J242" s="280"/>
      <c r="K242" s="282">
        <v>4</v>
      </c>
      <c r="L242" s="279">
        <v>10</v>
      </c>
      <c r="M242" s="219">
        <v>100</v>
      </c>
      <c r="N242" s="219">
        <v>200</v>
      </c>
      <c r="O242" s="232">
        <v>10</v>
      </c>
      <c r="P242" s="232">
        <v>46.02</v>
      </c>
      <c r="Q242" s="232">
        <v>137.65</v>
      </c>
      <c r="R242" s="219">
        <f t="shared" si="9"/>
        <v>550.6</v>
      </c>
      <c r="S242" s="209" t="s">
        <v>370</v>
      </c>
    </row>
    <row r="243" s="196" customFormat="1" spans="1:19">
      <c r="A243" s="208">
        <f t="shared" si="8"/>
        <v>240</v>
      </c>
      <c r="B243" s="211" t="s">
        <v>191</v>
      </c>
      <c r="C243" s="211" t="s">
        <v>659</v>
      </c>
      <c r="D243" s="211"/>
      <c r="E243" s="219"/>
      <c r="F243" s="219"/>
      <c r="G243" s="219"/>
      <c r="H243" s="219"/>
      <c r="I243" s="219"/>
      <c r="J243" s="280"/>
      <c r="K243" s="282">
        <v>63</v>
      </c>
      <c r="L243" s="279">
        <v>10</v>
      </c>
      <c r="M243" s="219">
        <v>100</v>
      </c>
      <c r="N243" s="219">
        <v>200</v>
      </c>
      <c r="O243" s="232">
        <v>10</v>
      </c>
      <c r="P243" s="232">
        <v>46.02</v>
      </c>
      <c r="Q243" s="232">
        <v>137.65</v>
      </c>
      <c r="R243" s="219">
        <f t="shared" si="9"/>
        <v>8671.95</v>
      </c>
      <c r="S243" s="209" t="s">
        <v>370</v>
      </c>
    </row>
    <row r="244" s="196" customFormat="1" ht="31.5" spans="1:19">
      <c r="A244" s="208">
        <f t="shared" si="8"/>
        <v>241</v>
      </c>
      <c r="B244" s="211" t="s">
        <v>660</v>
      </c>
      <c r="C244" s="211" t="s">
        <v>661</v>
      </c>
      <c r="D244" s="211"/>
      <c r="E244" s="219"/>
      <c r="F244" s="219"/>
      <c r="G244" s="219"/>
      <c r="H244" s="219"/>
      <c r="I244" s="219"/>
      <c r="J244" s="280"/>
      <c r="K244" s="282">
        <v>73</v>
      </c>
      <c r="L244" s="279">
        <v>10</v>
      </c>
      <c r="M244" s="219">
        <v>100</v>
      </c>
      <c r="N244" s="219">
        <v>200</v>
      </c>
      <c r="O244" s="232">
        <v>10</v>
      </c>
      <c r="P244" s="232">
        <v>46.02</v>
      </c>
      <c r="Q244" s="232">
        <v>137.65</v>
      </c>
      <c r="R244" s="219">
        <f t="shared" si="9"/>
        <v>10048.45</v>
      </c>
      <c r="S244" s="209" t="s">
        <v>370</v>
      </c>
    </row>
    <row r="245" s="196" customFormat="1" spans="1:19">
      <c r="A245" s="208">
        <f t="shared" si="8"/>
        <v>242</v>
      </c>
      <c r="B245" s="211" t="s">
        <v>193</v>
      </c>
      <c r="C245" s="211" t="s">
        <v>662</v>
      </c>
      <c r="D245" s="211"/>
      <c r="E245" s="219"/>
      <c r="F245" s="219"/>
      <c r="G245" s="219"/>
      <c r="H245" s="219"/>
      <c r="I245" s="219"/>
      <c r="J245" s="280"/>
      <c r="K245" s="282">
        <v>13</v>
      </c>
      <c r="L245" s="279">
        <v>10</v>
      </c>
      <c r="M245" s="219">
        <v>100</v>
      </c>
      <c r="N245" s="219">
        <v>200</v>
      </c>
      <c r="O245" s="232">
        <v>10</v>
      </c>
      <c r="P245" s="232">
        <v>46.02</v>
      </c>
      <c r="Q245" s="232">
        <v>137.65</v>
      </c>
      <c r="R245" s="219">
        <f t="shared" si="9"/>
        <v>1789.45</v>
      </c>
      <c r="S245" s="209" t="s">
        <v>370</v>
      </c>
    </row>
    <row r="246" s="196" customFormat="1" ht="31.5" spans="1:19">
      <c r="A246" s="208">
        <f t="shared" si="8"/>
        <v>243</v>
      </c>
      <c r="B246" s="211" t="s">
        <v>234</v>
      </c>
      <c r="C246" s="211" t="s">
        <v>663</v>
      </c>
      <c r="D246" s="211"/>
      <c r="E246" s="219"/>
      <c r="F246" s="219"/>
      <c r="G246" s="219"/>
      <c r="H246" s="219"/>
      <c r="I246" s="219"/>
      <c r="J246" s="280"/>
      <c r="K246" s="282">
        <v>134</v>
      </c>
      <c r="L246" s="279">
        <v>10</v>
      </c>
      <c r="M246" s="219">
        <v>100</v>
      </c>
      <c r="N246" s="219">
        <v>200</v>
      </c>
      <c r="O246" s="232">
        <v>10</v>
      </c>
      <c r="P246" s="232">
        <v>46.02</v>
      </c>
      <c r="Q246" s="232">
        <v>137.65</v>
      </c>
      <c r="R246" s="219">
        <f t="shared" si="9"/>
        <v>18445.1</v>
      </c>
      <c r="S246" s="209" t="s">
        <v>370</v>
      </c>
    </row>
    <row r="247" s="196" customFormat="1" spans="1:19">
      <c r="A247" s="208">
        <f t="shared" si="8"/>
        <v>244</v>
      </c>
      <c r="B247" s="211" t="s">
        <v>236</v>
      </c>
      <c r="C247" s="211" t="s">
        <v>577</v>
      </c>
      <c r="D247" s="211"/>
      <c r="E247" s="219"/>
      <c r="F247" s="219"/>
      <c r="G247" s="219"/>
      <c r="H247" s="219"/>
      <c r="I247" s="219"/>
      <c r="J247" s="280"/>
      <c r="K247" s="282">
        <v>174</v>
      </c>
      <c r="L247" s="279">
        <v>10</v>
      </c>
      <c r="M247" s="219">
        <v>100</v>
      </c>
      <c r="N247" s="219">
        <v>200</v>
      </c>
      <c r="O247" s="232">
        <v>10</v>
      </c>
      <c r="P247" s="232">
        <v>46.02</v>
      </c>
      <c r="Q247" s="232">
        <v>137.65</v>
      </c>
      <c r="R247" s="219">
        <f t="shared" si="9"/>
        <v>23951.1</v>
      </c>
      <c r="S247" s="209" t="s">
        <v>370</v>
      </c>
    </row>
    <row r="248" s="196" customFormat="1" spans="1:19">
      <c r="A248" s="208">
        <f t="shared" si="8"/>
        <v>245</v>
      </c>
      <c r="B248" s="211" t="s">
        <v>158</v>
      </c>
      <c r="C248" s="211" t="s">
        <v>664</v>
      </c>
      <c r="D248" s="211"/>
      <c r="E248" s="219"/>
      <c r="F248" s="219"/>
      <c r="G248" s="219"/>
      <c r="H248" s="219"/>
      <c r="I248" s="219"/>
      <c r="J248" s="280"/>
      <c r="K248" s="282">
        <v>208</v>
      </c>
      <c r="L248" s="279">
        <v>10</v>
      </c>
      <c r="M248" s="219">
        <v>100</v>
      </c>
      <c r="N248" s="219">
        <v>200</v>
      </c>
      <c r="O248" s="232">
        <v>10</v>
      </c>
      <c r="P248" s="232">
        <v>46.02</v>
      </c>
      <c r="Q248" s="232">
        <v>137.65</v>
      </c>
      <c r="R248" s="219">
        <f t="shared" si="9"/>
        <v>28631.2</v>
      </c>
      <c r="S248" s="209" t="s">
        <v>370</v>
      </c>
    </row>
    <row r="249" s="196" customFormat="1" spans="1:19">
      <c r="A249" s="208">
        <f t="shared" si="8"/>
        <v>246</v>
      </c>
      <c r="B249" s="211" t="s">
        <v>158</v>
      </c>
      <c r="C249" s="211" t="s">
        <v>665</v>
      </c>
      <c r="D249" s="211"/>
      <c r="E249" s="219"/>
      <c r="F249" s="219"/>
      <c r="G249" s="219"/>
      <c r="H249" s="219"/>
      <c r="I249" s="219"/>
      <c r="J249" s="280"/>
      <c r="K249" s="282">
        <v>2</v>
      </c>
      <c r="L249" s="279">
        <v>10</v>
      </c>
      <c r="M249" s="219">
        <v>100</v>
      </c>
      <c r="N249" s="219">
        <v>200</v>
      </c>
      <c r="O249" s="232">
        <v>10</v>
      </c>
      <c r="P249" s="232">
        <v>46.02</v>
      </c>
      <c r="Q249" s="232">
        <v>137.65</v>
      </c>
      <c r="R249" s="219">
        <f t="shared" si="9"/>
        <v>275.3</v>
      </c>
      <c r="S249" s="209" t="s">
        <v>370</v>
      </c>
    </row>
    <row r="250" s="196" customFormat="1" spans="1:19">
      <c r="A250" s="208">
        <f t="shared" si="8"/>
        <v>247</v>
      </c>
      <c r="B250" s="211" t="s">
        <v>666</v>
      </c>
      <c r="C250" s="211" t="s">
        <v>667</v>
      </c>
      <c r="D250" s="211"/>
      <c r="E250" s="219"/>
      <c r="F250" s="219"/>
      <c r="G250" s="219"/>
      <c r="H250" s="219"/>
      <c r="I250" s="219"/>
      <c r="J250" s="280"/>
      <c r="K250" s="282">
        <v>5</v>
      </c>
      <c r="L250" s="279">
        <v>10</v>
      </c>
      <c r="M250" s="219">
        <v>100</v>
      </c>
      <c r="N250" s="219">
        <v>200</v>
      </c>
      <c r="O250" s="232">
        <v>10</v>
      </c>
      <c r="P250" s="232">
        <v>46.02</v>
      </c>
      <c r="Q250" s="232">
        <v>137.65</v>
      </c>
      <c r="R250" s="219">
        <f t="shared" si="9"/>
        <v>688.25</v>
      </c>
      <c r="S250" s="209" t="s">
        <v>370</v>
      </c>
    </row>
    <row r="251" s="196" customFormat="1" spans="1:19">
      <c r="A251" s="208">
        <f t="shared" si="8"/>
        <v>248</v>
      </c>
      <c r="B251" s="211" t="s">
        <v>668</v>
      </c>
      <c r="C251" s="211" t="s">
        <v>669</v>
      </c>
      <c r="D251" s="211"/>
      <c r="E251" s="219"/>
      <c r="F251" s="219"/>
      <c r="G251" s="219"/>
      <c r="H251" s="219"/>
      <c r="I251" s="219"/>
      <c r="J251" s="280"/>
      <c r="K251" s="282">
        <v>31</v>
      </c>
      <c r="L251" s="279">
        <v>10</v>
      </c>
      <c r="M251" s="219">
        <v>100</v>
      </c>
      <c r="N251" s="219">
        <v>200</v>
      </c>
      <c r="O251" s="232">
        <v>10</v>
      </c>
      <c r="P251" s="232">
        <v>46.02</v>
      </c>
      <c r="Q251" s="232">
        <v>137.65</v>
      </c>
      <c r="R251" s="219">
        <f t="shared" si="9"/>
        <v>4267.15</v>
      </c>
      <c r="S251" s="209" t="s">
        <v>370</v>
      </c>
    </row>
    <row r="252" s="196" customFormat="1" spans="1:19">
      <c r="A252" s="208">
        <f t="shared" si="8"/>
        <v>249</v>
      </c>
      <c r="B252" s="211" t="s">
        <v>670</v>
      </c>
      <c r="C252" s="211" t="s">
        <v>671</v>
      </c>
      <c r="D252" s="211"/>
      <c r="E252" s="219"/>
      <c r="F252" s="219"/>
      <c r="G252" s="219"/>
      <c r="H252" s="219"/>
      <c r="I252" s="219"/>
      <c r="J252" s="280"/>
      <c r="K252" s="282">
        <v>35</v>
      </c>
      <c r="L252" s="279">
        <v>10</v>
      </c>
      <c r="M252" s="219">
        <v>100</v>
      </c>
      <c r="N252" s="219">
        <v>200</v>
      </c>
      <c r="O252" s="232">
        <v>10</v>
      </c>
      <c r="P252" s="232">
        <v>46.02</v>
      </c>
      <c r="Q252" s="232">
        <v>137.65</v>
      </c>
      <c r="R252" s="219">
        <f t="shared" si="9"/>
        <v>4817.75</v>
      </c>
      <c r="S252" s="209" t="s">
        <v>370</v>
      </c>
    </row>
    <row r="253" s="196" customFormat="1" spans="1:19">
      <c r="A253" s="208">
        <f t="shared" si="8"/>
        <v>250</v>
      </c>
      <c r="B253" s="211" t="s">
        <v>672</v>
      </c>
      <c r="C253" s="211" t="s">
        <v>673</v>
      </c>
      <c r="D253" s="211"/>
      <c r="E253" s="219"/>
      <c r="F253" s="219"/>
      <c r="G253" s="219"/>
      <c r="H253" s="219"/>
      <c r="I253" s="219"/>
      <c r="J253" s="280"/>
      <c r="K253" s="282">
        <v>8</v>
      </c>
      <c r="L253" s="279">
        <v>10</v>
      </c>
      <c r="M253" s="219">
        <v>100</v>
      </c>
      <c r="N253" s="219">
        <v>200</v>
      </c>
      <c r="O253" s="232">
        <v>10</v>
      </c>
      <c r="P253" s="232">
        <v>46.02</v>
      </c>
      <c r="Q253" s="232">
        <v>137.65</v>
      </c>
      <c r="R253" s="219">
        <f t="shared" si="9"/>
        <v>1101.2</v>
      </c>
      <c r="S253" s="209" t="s">
        <v>370</v>
      </c>
    </row>
    <row r="254" s="196" customFormat="1" spans="1:19">
      <c r="A254" s="208">
        <f t="shared" si="8"/>
        <v>251</v>
      </c>
      <c r="B254" s="211" t="s">
        <v>674</v>
      </c>
      <c r="C254" s="211" t="s">
        <v>675</v>
      </c>
      <c r="D254" s="211"/>
      <c r="E254" s="219"/>
      <c r="F254" s="219"/>
      <c r="G254" s="219"/>
      <c r="H254" s="219"/>
      <c r="I254" s="219"/>
      <c r="J254" s="280"/>
      <c r="K254" s="282">
        <v>14</v>
      </c>
      <c r="L254" s="279">
        <v>10</v>
      </c>
      <c r="M254" s="219">
        <v>100</v>
      </c>
      <c r="N254" s="219">
        <v>200</v>
      </c>
      <c r="O254" s="232">
        <v>10</v>
      </c>
      <c r="P254" s="232">
        <v>46.02</v>
      </c>
      <c r="Q254" s="232">
        <v>137.65</v>
      </c>
      <c r="R254" s="219">
        <f t="shared" si="9"/>
        <v>1927.1</v>
      </c>
      <c r="S254" s="209" t="s">
        <v>370</v>
      </c>
    </row>
    <row r="255" s="196" customFormat="1" spans="1:19">
      <c r="A255" s="208">
        <f t="shared" si="8"/>
        <v>252</v>
      </c>
      <c r="B255" s="211" t="s">
        <v>676</v>
      </c>
      <c r="C255" s="211" t="s">
        <v>677</v>
      </c>
      <c r="D255" s="211"/>
      <c r="E255" s="219"/>
      <c r="F255" s="219"/>
      <c r="G255" s="219"/>
      <c r="H255" s="219"/>
      <c r="I255" s="219"/>
      <c r="J255" s="280"/>
      <c r="K255" s="282">
        <v>59</v>
      </c>
      <c r="L255" s="279">
        <v>10</v>
      </c>
      <c r="M255" s="219">
        <v>100</v>
      </c>
      <c r="N255" s="219">
        <v>200</v>
      </c>
      <c r="O255" s="232">
        <v>10</v>
      </c>
      <c r="P255" s="232">
        <v>46.02</v>
      </c>
      <c r="Q255" s="232">
        <v>137.65</v>
      </c>
      <c r="R255" s="219">
        <f t="shared" si="9"/>
        <v>8121.35</v>
      </c>
      <c r="S255" s="209" t="s">
        <v>370</v>
      </c>
    </row>
    <row r="256" s="196" customFormat="1" spans="1:19">
      <c r="A256" s="208">
        <f t="shared" si="8"/>
        <v>253</v>
      </c>
      <c r="B256" s="211" t="s">
        <v>192</v>
      </c>
      <c r="C256" s="211" t="s">
        <v>416</v>
      </c>
      <c r="D256" s="211"/>
      <c r="E256" s="219"/>
      <c r="F256" s="219"/>
      <c r="G256" s="219"/>
      <c r="H256" s="219"/>
      <c r="I256" s="219"/>
      <c r="J256" s="280"/>
      <c r="K256" s="282">
        <v>60</v>
      </c>
      <c r="L256" s="279">
        <v>10</v>
      </c>
      <c r="M256" s="219">
        <v>100</v>
      </c>
      <c r="N256" s="219">
        <v>200</v>
      </c>
      <c r="O256" s="232">
        <v>10</v>
      </c>
      <c r="P256" s="232">
        <v>46.02</v>
      </c>
      <c r="Q256" s="232">
        <v>137.65</v>
      </c>
      <c r="R256" s="219">
        <f t="shared" si="9"/>
        <v>8259</v>
      </c>
      <c r="S256" s="209" t="s">
        <v>370</v>
      </c>
    </row>
    <row r="257" s="196" customFormat="1" spans="1:19">
      <c r="A257" s="208">
        <f t="shared" si="8"/>
        <v>254</v>
      </c>
      <c r="B257" s="211" t="s">
        <v>193</v>
      </c>
      <c r="C257" s="211" t="s">
        <v>677</v>
      </c>
      <c r="D257" s="211"/>
      <c r="E257" s="219"/>
      <c r="F257" s="219"/>
      <c r="G257" s="219"/>
      <c r="H257" s="219"/>
      <c r="I257" s="219"/>
      <c r="J257" s="280"/>
      <c r="K257" s="282">
        <v>40</v>
      </c>
      <c r="L257" s="279">
        <v>10</v>
      </c>
      <c r="M257" s="219">
        <v>100</v>
      </c>
      <c r="N257" s="219">
        <v>200</v>
      </c>
      <c r="O257" s="232">
        <v>10</v>
      </c>
      <c r="P257" s="232">
        <v>46.02</v>
      </c>
      <c r="Q257" s="232">
        <v>137.65</v>
      </c>
      <c r="R257" s="219">
        <f t="shared" si="9"/>
        <v>5506</v>
      </c>
      <c r="S257" s="209" t="s">
        <v>370</v>
      </c>
    </row>
    <row r="258" s="196" customFormat="1" spans="1:19">
      <c r="A258" s="208">
        <f t="shared" si="8"/>
        <v>255</v>
      </c>
      <c r="B258" s="211" t="s">
        <v>194</v>
      </c>
      <c r="C258" s="211" t="s">
        <v>678</v>
      </c>
      <c r="D258" s="211"/>
      <c r="E258" s="219"/>
      <c r="F258" s="219"/>
      <c r="G258" s="219"/>
      <c r="H258" s="219"/>
      <c r="I258" s="219"/>
      <c r="J258" s="280"/>
      <c r="K258" s="282">
        <v>82</v>
      </c>
      <c r="L258" s="279">
        <v>10</v>
      </c>
      <c r="M258" s="219">
        <v>100</v>
      </c>
      <c r="N258" s="219">
        <v>200</v>
      </c>
      <c r="O258" s="232">
        <v>10</v>
      </c>
      <c r="P258" s="232">
        <v>46.02</v>
      </c>
      <c r="Q258" s="232">
        <v>137.65</v>
      </c>
      <c r="R258" s="219">
        <f t="shared" si="9"/>
        <v>11287.3</v>
      </c>
      <c r="S258" s="209" t="s">
        <v>370</v>
      </c>
    </row>
    <row r="259" s="196" customFormat="1" spans="1:19">
      <c r="A259" s="208">
        <f t="shared" si="8"/>
        <v>256</v>
      </c>
      <c r="B259" s="211" t="s">
        <v>679</v>
      </c>
      <c r="C259" s="211" t="s">
        <v>680</v>
      </c>
      <c r="D259" s="211"/>
      <c r="E259" s="219"/>
      <c r="F259" s="219"/>
      <c r="G259" s="219"/>
      <c r="H259" s="219"/>
      <c r="I259" s="219"/>
      <c r="J259" s="280"/>
      <c r="K259" s="282">
        <v>109</v>
      </c>
      <c r="L259" s="279">
        <v>10</v>
      </c>
      <c r="M259" s="219">
        <v>100</v>
      </c>
      <c r="N259" s="219">
        <v>200</v>
      </c>
      <c r="O259" s="232">
        <v>10</v>
      </c>
      <c r="P259" s="232">
        <v>46.02</v>
      </c>
      <c r="Q259" s="232">
        <v>137.65</v>
      </c>
      <c r="R259" s="219">
        <f t="shared" si="9"/>
        <v>15003.85</v>
      </c>
      <c r="S259" s="209" t="s">
        <v>370</v>
      </c>
    </row>
    <row r="260" s="196" customFormat="1" spans="1:19">
      <c r="A260" s="208">
        <f t="shared" ref="A260:A266" si="10">ROW()-3</f>
        <v>257</v>
      </c>
      <c r="B260" s="211" t="s">
        <v>270</v>
      </c>
      <c r="C260" s="211" t="s">
        <v>589</v>
      </c>
      <c r="D260" s="211"/>
      <c r="E260" s="219"/>
      <c r="F260" s="219"/>
      <c r="G260" s="219"/>
      <c r="H260" s="219"/>
      <c r="I260" s="219"/>
      <c r="J260" s="280"/>
      <c r="K260" s="282">
        <v>98</v>
      </c>
      <c r="L260" s="279">
        <v>10</v>
      </c>
      <c r="M260" s="219">
        <v>100</v>
      </c>
      <c r="N260" s="219">
        <v>200</v>
      </c>
      <c r="O260" s="232">
        <v>10</v>
      </c>
      <c r="P260" s="232">
        <v>46.02</v>
      </c>
      <c r="Q260" s="232">
        <v>137.65</v>
      </c>
      <c r="R260" s="219">
        <f t="shared" si="9"/>
        <v>13489.7</v>
      </c>
      <c r="S260" s="209" t="s">
        <v>370</v>
      </c>
    </row>
    <row r="261" s="196" customFormat="1" spans="1:19">
      <c r="A261" s="208">
        <f t="shared" si="10"/>
        <v>258</v>
      </c>
      <c r="B261" s="211" t="s">
        <v>193</v>
      </c>
      <c r="C261" s="211" t="s">
        <v>681</v>
      </c>
      <c r="D261" s="211"/>
      <c r="E261" s="219"/>
      <c r="F261" s="219"/>
      <c r="G261" s="219"/>
      <c r="H261" s="219"/>
      <c r="I261" s="219"/>
      <c r="J261" s="280"/>
      <c r="K261" s="282">
        <v>2</v>
      </c>
      <c r="L261" s="279">
        <v>10</v>
      </c>
      <c r="M261" s="219">
        <v>100</v>
      </c>
      <c r="N261" s="219">
        <v>200</v>
      </c>
      <c r="O261" s="232">
        <v>10</v>
      </c>
      <c r="P261" s="232">
        <v>46.02</v>
      </c>
      <c r="Q261" s="232">
        <v>137.65</v>
      </c>
      <c r="R261" s="219">
        <f t="shared" si="9"/>
        <v>275.3</v>
      </c>
      <c r="S261" s="209" t="s">
        <v>370</v>
      </c>
    </row>
    <row r="262" s="196" customFormat="1" spans="1:19">
      <c r="A262" s="208">
        <f t="shared" si="10"/>
        <v>259</v>
      </c>
      <c r="B262" s="211" t="s">
        <v>193</v>
      </c>
      <c r="C262" s="211" t="s">
        <v>682</v>
      </c>
      <c r="D262" s="211"/>
      <c r="E262" s="219"/>
      <c r="F262" s="219"/>
      <c r="G262" s="219"/>
      <c r="H262" s="219"/>
      <c r="I262" s="219"/>
      <c r="J262" s="280"/>
      <c r="K262" s="282">
        <v>178</v>
      </c>
      <c r="L262" s="279">
        <v>10</v>
      </c>
      <c r="M262" s="219">
        <v>100</v>
      </c>
      <c r="N262" s="219">
        <v>200</v>
      </c>
      <c r="O262" s="232">
        <v>10</v>
      </c>
      <c r="P262" s="232">
        <v>46.02</v>
      </c>
      <c r="Q262" s="232">
        <v>137.65</v>
      </c>
      <c r="R262" s="219">
        <f t="shared" si="9"/>
        <v>24501.7</v>
      </c>
      <c r="S262" s="209" t="s">
        <v>370</v>
      </c>
    </row>
    <row r="263" s="196" customFormat="1" spans="1:19">
      <c r="A263" s="208">
        <f t="shared" si="10"/>
        <v>260</v>
      </c>
      <c r="B263" s="211" t="s">
        <v>683</v>
      </c>
      <c r="C263" s="211" t="s">
        <v>684</v>
      </c>
      <c r="D263" s="211"/>
      <c r="E263" s="219"/>
      <c r="F263" s="219"/>
      <c r="G263" s="219"/>
      <c r="H263" s="219"/>
      <c r="I263" s="219"/>
      <c r="J263" s="280"/>
      <c r="K263" s="282">
        <v>1</v>
      </c>
      <c r="L263" s="279">
        <v>10</v>
      </c>
      <c r="M263" s="219">
        <v>100</v>
      </c>
      <c r="N263" s="219">
        <v>200</v>
      </c>
      <c r="O263" s="232">
        <v>10</v>
      </c>
      <c r="P263" s="232">
        <v>46.02</v>
      </c>
      <c r="Q263" s="232">
        <v>137.65</v>
      </c>
      <c r="R263" s="219">
        <f t="shared" si="9"/>
        <v>137.65</v>
      </c>
      <c r="S263" s="209" t="s">
        <v>370</v>
      </c>
    </row>
    <row r="264" s="196" customFormat="1" spans="1:19">
      <c r="A264" s="208">
        <f t="shared" si="10"/>
        <v>261</v>
      </c>
      <c r="B264" s="211" t="s">
        <v>685</v>
      </c>
      <c r="C264" s="211" t="s">
        <v>686</v>
      </c>
      <c r="D264" s="211"/>
      <c r="E264" s="219"/>
      <c r="F264" s="219"/>
      <c r="G264" s="219"/>
      <c r="H264" s="219"/>
      <c r="I264" s="219"/>
      <c r="J264" s="280"/>
      <c r="K264" s="282">
        <v>5</v>
      </c>
      <c r="L264" s="279">
        <v>10</v>
      </c>
      <c r="M264" s="219">
        <v>100</v>
      </c>
      <c r="N264" s="219">
        <v>200</v>
      </c>
      <c r="O264" s="232">
        <v>10</v>
      </c>
      <c r="P264" s="232">
        <v>46.02</v>
      </c>
      <c r="Q264" s="232">
        <v>137.65</v>
      </c>
      <c r="R264" s="219">
        <f t="shared" si="9"/>
        <v>688.25</v>
      </c>
      <c r="S264" s="209" t="s">
        <v>370</v>
      </c>
    </row>
    <row r="265" s="196" customFormat="1" spans="1:19">
      <c r="A265" s="208">
        <f t="shared" si="10"/>
        <v>262</v>
      </c>
      <c r="B265" s="211" t="s">
        <v>687</v>
      </c>
      <c r="C265" s="211" t="s">
        <v>688</v>
      </c>
      <c r="D265" s="211"/>
      <c r="E265" s="219"/>
      <c r="F265" s="219"/>
      <c r="G265" s="219"/>
      <c r="H265" s="219"/>
      <c r="I265" s="219"/>
      <c r="J265" s="231"/>
      <c r="K265" s="231">
        <v>382</v>
      </c>
      <c r="L265" s="219"/>
      <c r="M265" s="219"/>
      <c r="N265" s="219"/>
      <c r="O265" s="219"/>
      <c r="P265" s="219"/>
      <c r="Q265" s="232">
        <v>137.65</v>
      </c>
      <c r="R265" s="219">
        <f>K265*Q265</f>
        <v>52582.3</v>
      </c>
      <c r="S265" s="209"/>
    </row>
    <row r="266" s="196" customFormat="1" ht="31.5" spans="1:19">
      <c r="A266" s="208">
        <f t="shared" ref="A266:A273" si="11">ROW()-3</f>
        <v>263</v>
      </c>
      <c r="B266" s="283" t="s">
        <v>689</v>
      </c>
      <c r="C266" s="283" t="s">
        <v>690</v>
      </c>
      <c r="D266" s="283"/>
      <c r="E266" s="293"/>
      <c r="F266" s="293"/>
      <c r="G266" s="293"/>
      <c r="H266" s="293"/>
      <c r="I266" s="293"/>
      <c r="J266" s="296"/>
      <c r="K266" s="296">
        <v>8</v>
      </c>
      <c r="L266" s="293"/>
      <c r="M266" s="293"/>
      <c r="N266" s="293"/>
      <c r="O266" s="293"/>
      <c r="P266" s="293"/>
      <c r="Q266" s="300">
        <v>137.65</v>
      </c>
      <c r="R266" s="301">
        <f t="shared" ref="R266:R272" si="12">L266*(E266+F266)+M266*G266+N266*H266+O266*I266+P266*J266+Q266*K266</f>
        <v>1101.2</v>
      </c>
      <c r="S266" s="263" t="s">
        <v>691</v>
      </c>
    </row>
    <row r="267" s="196" customFormat="1" ht="31.5" spans="1:19">
      <c r="A267" s="208">
        <f t="shared" si="11"/>
        <v>264</v>
      </c>
      <c r="B267" s="284" t="s">
        <v>692</v>
      </c>
      <c r="C267" s="285" t="s">
        <v>693</v>
      </c>
      <c r="D267" s="283"/>
      <c r="E267" s="293"/>
      <c r="F267" s="293"/>
      <c r="G267" s="293"/>
      <c r="H267" s="293"/>
      <c r="I267" s="293"/>
      <c r="J267" s="296"/>
      <c r="K267" s="285">
        <v>17</v>
      </c>
      <c r="L267" s="293"/>
      <c r="M267" s="293"/>
      <c r="N267" s="293"/>
      <c r="O267" s="293"/>
      <c r="P267" s="293"/>
      <c r="Q267" s="300">
        <v>137.65</v>
      </c>
      <c r="R267" s="301">
        <f t="shared" si="12"/>
        <v>2340.05</v>
      </c>
      <c r="S267" s="263" t="s">
        <v>691</v>
      </c>
    </row>
    <row r="268" s="196" customFormat="1" ht="31.5" spans="1:19">
      <c r="A268" s="208">
        <f t="shared" si="11"/>
        <v>265</v>
      </c>
      <c r="B268" s="284" t="s">
        <v>694</v>
      </c>
      <c r="C268" s="285" t="s">
        <v>653</v>
      </c>
      <c r="D268" s="283"/>
      <c r="E268" s="293"/>
      <c r="F268" s="293"/>
      <c r="G268" s="293"/>
      <c r="H268" s="293"/>
      <c r="I268" s="293"/>
      <c r="J268" s="296"/>
      <c r="K268" s="285">
        <v>8</v>
      </c>
      <c r="L268" s="293"/>
      <c r="M268" s="293"/>
      <c r="N268" s="293"/>
      <c r="O268" s="293"/>
      <c r="P268" s="293"/>
      <c r="Q268" s="300">
        <v>137.65</v>
      </c>
      <c r="R268" s="301">
        <f t="shared" si="12"/>
        <v>1101.2</v>
      </c>
      <c r="S268" s="263" t="s">
        <v>691</v>
      </c>
    </row>
    <row r="269" s="196" customFormat="1" ht="31.5" spans="1:19">
      <c r="A269" s="208">
        <f t="shared" si="11"/>
        <v>266</v>
      </c>
      <c r="B269" s="286" t="s">
        <v>695</v>
      </c>
      <c r="C269" s="285" t="s">
        <v>693</v>
      </c>
      <c r="D269" s="283"/>
      <c r="E269" s="293"/>
      <c r="F269" s="293"/>
      <c r="G269" s="293"/>
      <c r="H269" s="293"/>
      <c r="I269" s="293"/>
      <c r="J269" s="296"/>
      <c r="K269" s="285">
        <v>41</v>
      </c>
      <c r="L269" s="293"/>
      <c r="M269" s="293"/>
      <c r="N269" s="293"/>
      <c r="O269" s="293"/>
      <c r="P269" s="293"/>
      <c r="Q269" s="300">
        <v>137.65</v>
      </c>
      <c r="R269" s="301">
        <f t="shared" si="12"/>
        <v>5643.65</v>
      </c>
      <c r="S269" s="263" t="s">
        <v>691</v>
      </c>
    </row>
    <row r="270" s="196" customFormat="1" ht="31.5" spans="1:19">
      <c r="A270" s="208">
        <f t="shared" si="11"/>
        <v>267</v>
      </c>
      <c r="B270" s="287" t="s">
        <v>492</v>
      </c>
      <c r="C270" s="288" t="s">
        <v>696</v>
      </c>
      <c r="D270" s="283"/>
      <c r="E270" s="293"/>
      <c r="F270" s="293"/>
      <c r="G270" s="293"/>
      <c r="H270" s="293"/>
      <c r="I270" s="293"/>
      <c r="J270" s="296"/>
      <c r="K270" s="288">
        <v>4</v>
      </c>
      <c r="L270" s="293"/>
      <c r="M270" s="293"/>
      <c r="N270" s="293"/>
      <c r="O270" s="293"/>
      <c r="P270" s="293"/>
      <c r="Q270" s="300">
        <v>137.65</v>
      </c>
      <c r="R270" s="301">
        <f t="shared" si="12"/>
        <v>550.6</v>
      </c>
      <c r="S270" s="263" t="s">
        <v>691</v>
      </c>
    </row>
    <row r="271" s="196" customFormat="1" ht="31.5" spans="1:19">
      <c r="A271" s="208">
        <f t="shared" si="11"/>
        <v>268</v>
      </c>
      <c r="B271" s="287" t="s">
        <v>697</v>
      </c>
      <c r="C271" s="288" t="s">
        <v>698</v>
      </c>
      <c r="D271" s="283"/>
      <c r="E271" s="293"/>
      <c r="F271" s="293"/>
      <c r="G271" s="293"/>
      <c r="H271" s="293"/>
      <c r="I271" s="293"/>
      <c r="J271" s="296"/>
      <c r="K271" s="288">
        <v>35</v>
      </c>
      <c r="L271" s="293"/>
      <c r="M271" s="293"/>
      <c r="N271" s="293"/>
      <c r="O271" s="293"/>
      <c r="P271" s="293"/>
      <c r="Q271" s="300">
        <v>137.65</v>
      </c>
      <c r="R271" s="301">
        <f t="shared" si="12"/>
        <v>4817.75</v>
      </c>
      <c r="S271" s="263" t="s">
        <v>691</v>
      </c>
    </row>
    <row r="272" s="196" customFormat="1" ht="31.5" spans="1:19">
      <c r="A272" s="208">
        <f t="shared" si="11"/>
        <v>269</v>
      </c>
      <c r="B272" s="287" t="s">
        <v>699</v>
      </c>
      <c r="C272" s="288" t="s">
        <v>700</v>
      </c>
      <c r="D272" s="283"/>
      <c r="E272" s="293"/>
      <c r="F272" s="293"/>
      <c r="G272" s="293"/>
      <c r="H272" s="293"/>
      <c r="I272" s="293"/>
      <c r="J272" s="296"/>
      <c r="K272" s="288">
        <v>26</v>
      </c>
      <c r="L272" s="293"/>
      <c r="M272" s="293"/>
      <c r="N272" s="293"/>
      <c r="O272" s="293"/>
      <c r="P272" s="293"/>
      <c r="Q272" s="300">
        <v>137.65</v>
      </c>
      <c r="R272" s="301">
        <f t="shared" si="12"/>
        <v>3578.9</v>
      </c>
      <c r="S272" s="263" t="s">
        <v>691</v>
      </c>
    </row>
    <row r="273" s="196" customFormat="1" spans="1:21">
      <c r="A273" s="289">
        <f t="shared" si="11"/>
        <v>270</v>
      </c>
      <c r="B273" s="290" t="s">
        <v>306</v>
      </c>
      <c r="C273" s="290"/>
      <c r="D273" s="290"/>
      <c r="E273" s="294">
        <f>[2]一标!E49+[2]二标!E62+[2]三标!E42+[2]四标!E125</f>
        <v>217612</v>
      </c>
      <c r="F273" s="294"/>
      <c r="G273" s="294"/>
      <c r="H273" s="294"/>
      <c r="I273" s="294"/>
      <c r="J273" s="297"/>
      <c r="K273" s="297"/>
      <c r="L273" s="294">
        <v>10</v>
      </c>
      <c r="M273" s="294"/>
      <c r="N273" s="294"/>
      <c r="O273" s="294"/>
      <c r="P273" s="294"/>
      <c r="Q273" s="302"/>
      <c r="R273" s="294">
        <f>E273*L273</f>
        <v>2176120</v>
      </c>
      <c r="S273" s="303"/>
      <c r="T273" s="199"/>
      <c r="U273" s="199"/>
    </row>
    <row r="274" s="199" customFormat="1" spans="1:19">
      <c r="A274" s="291" t="s">
        <v>701</v>
      </c>
      <c r="B274" s="291"/>
      <c r="C274" s="291"/>
      <c r="D274" s="292"/>
      <c r="E274" s="295">
        <f>SUM(E4:E273)</f>
        <v>3795596.52</v>
      </c>
      <c r="F274" s="295"/>
      <c r="G274" s="295">
        <f t="shared" ref="E274:K274" si="13">SUM(G4:G273)</f>
        <v>3405</v>
      </c>
      <c r="H274" s="295">
        <f t="shared" si="13"/>
        <v>6477.36</v>
      </c>
      <c r="I274" s="295">
        <f>SUBTOTAL(9,I81:I273)</f>
        <v>24011.4</v>
      </c>
      <c r="J274" s="298">
        <f t="shared" si="13"/>
        <v>26587</v>
      </c>
      <c r="K274" s="298">
        <f t="shared" si="13"/>
        <v>4336</v>
      </c>
      <c r="L274" s="299"/>
      <c r="M274" s="299"/>
      <c r="N274" s="299"/>
      <c r="O274" s="299"/>
      <c r="P274" s="299"/>
      <c r="Q274" s="299"/>
      <c r="R274" s="299">
        <f>SUM(R4:R273)</f>
        <v>39500383.59</v>
      </c>
      <c r="S274" s="304"/>
    </row>
  </sheetData>
  <sheetProtection formatCells="0" insertHyperlinks="0" autoFilter="0"/>
  <mergeCells count="22">
    <mergeCell ref="A1:S1"/>
    <mergeCell ref="B273:C273"/>
    <mergeCell ref="A274:C27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rintOptions horizontalCentered="1"/>
  <pageMargins left="0" right="0" top="0.393055555555556" bottom="0.393055555555556" header="0.298611111111111" footer="0.298611111111111"/>
  <pageSetup paperSize="9" scale="6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opLeftCell="A50" workbookViewId="0">
      <selection activeCell="E86" sqref="E86"/>
    </sheetView>
  </sheetViews>
  <sheetFormatPr defaultColWidth="9" defaultRowHeight="14.25" outlineLevelCol="6"/>
  <cols>
    <col min="1" max="1" width="6.875" style="161" customWidth="1"/>
    <col min="2" max="2" width="25.5" style="162" customWidth="1"/>
    <col min="3" max="3" width="48.1833333333333" style="161" customWidth="1"/>
    <col min="4" max="4" width="9.25833333333333" style="161" customWidth="1"/>
    <col min="5" max="5" width="13.275" style="161" customWidth="1"/>
    <col min="6" max="6" width="10.275" style="161" customWidth="1"/>
    <col min="7" max="7" width="33.2416666666667" style="161" customWidth="1"/>
    <col min="8" max="16384" width="9" style="161"/>
  </cols>
  <sheetData>
    <row r="1" s="156" customFormat="1" ht="25" customHeight="1" spans="1:7">
      <c r="A1" s="163" t="s">
        <v>702</v>
      </c>
      <c r="B1" s="163"/>
      <c r="C1" s="163"/>
      <c r="D1" s="163"/>
      <c r="E1" s="163"/>
      <c r="F1" s="163"/>
      <c r="G1" s="163"/>
    </row>
    <row r="2" s="157" customFormat="1" ht="28.5" spans="1:7">
      <c r="A2" s="164" t="s">
        <v>1</v>
      </c>
      <c r="B2" s="164" t="s">
        <v>703</v>
      </c>
      <c r="C2" s="164" t="s">
        <v>704</v>
      </c>
      <c r="D2" s="165" t="s">
        <v>705</v>
      </c>
      <c r="E2" s="164" t="s">
        <v>706</v>
      </c>
      <c r="F2" s="165" t="s">
        <v>707</v>
      </c>
      <c r="G2" s="164" t="s">
        <v>4</v>
      </c>
    </row>
    <row r="3" s="158" customFormat="1" ht="22" customHeight="1" spans="1:7">
      <c r="A3" s="166">
        <f t="shared" ref="A3:A66" si="0">ROW()-2</f>
        <v>1</v>
      </c>
      <c r="B3" s="166" t="s">
        <v>708</v>
      </c>
      <c r="C3" s="166" t="s">
        <v>709</v>
      </c>
      <c r="D3" s="166">
        <v>13</v>
      </c>
      <c r="E3" s="180">
        <v>10023</v>
      </c>
      <c r="F3" s="180">
        <f>D3*E3</f>
        <v>130299</v>
      </c>
      <c r="G3" s="180"/>
    </row>
    <row r="4" s="158" customFormat="1" ht="22" customHeight="1" spans="1:7">
      <c r="A4" s="166">
        <f t="shared" si="0"/>
        <v>2</v>
      </c>
      <c r="B4" s="166" t="s">
        <v>710</v>
      </c>
      <c r="C4" s="166" t="s">
        <v>711</v>
      </c>
      <c r="D4" s="166">
        <v>12</v>
      </c>
      <c r="E4" s="180">
        <v>10023</v>
      </c>
      <c r="F4" s="180">
        <f t="shared" ref="F4:F51" si="1">D4*E4</f>
        <v>120276</v>
      </c>
      <c r="G4" s="180"/>
    </row>
    <row r="5" s="159" customFormat="1" ht="22" customHeight="1" spans="1:7">
      <c r="A5" s="166">
        <f t="shared" si="0"/>
        <v>3</v>
      </c>
      <c r="B5" s="167" t="s">
        <v>712</v>
      </c>
      <c r="C5" s="167" t="s">
        <v>713</v>
      </c>
      <c r="D5" s="167">
        <v>14</v>
      </c>
      <c r="E5" s="180">
        <v>10023</v>
      </c>
      <c r="F5" s="180">
        <f t="shared" si="1"/>
        <v>140322</v>
      </c>
      <c r="G5" s="174"/>
    </row>
    <row r="6" s="159" customFormat="1" ht="22" customHeight="1" spans="1:7">
      <c r="A6" s="166">
        <f t="shared" si="0"/>
        <v>4</v>
      </c>
      <c r="B6" s="167" t="s">
        <v>714</v>
      </c>
      <c r="C6" s="167" t="s">
        <v>715</v>
      </c>
      <c r="D6" s="167">
        <v>13</v>
      </c>
      <c r="E6" s="180">
        <v>10023</v>
      </c>
      <c r="F6" s="180">
        <f t="shared" si="1"/>
        <v>130299</v>
      </c>
      <c r="G6" s="174"/>
    </row>
    <row r="7" s="159" customFormat="1" ht="22" customHeight="1" spans="1:7">
      <c r="A7" s="166">
        <f t="shared" si="0"/>
        <v>5</v>
      </c>
      <c r="B7" s="167" t="s">
        <v>716</v>
      </c>
      <c r="C7" s="167" t="s">
        <v>717</v>
      </c>
      <c r="D7" s="167">
        <v>10.5</v>
      </c>
      <c r="E7" s="180">
        <v>10023</v>
      </c>
      <c r="F7" s="180">
        <f t="shared" si="1"/>
        <v>105241.5</v>
      </c>
      <c r="G7" s="174"/>
    </row>
    <row r="8" s="159" customFormat="1" ht="22" customHeight="1" spans="1:7">
      <c r="A8" s="166">
        <f t="shared" si="0"/>
        <v>6</v>
      </c>
      <c r="B8" s="167" t="s">
        <v>718</v>
      </c>
      <c r="C8" s="167" t="s">
        <v>719</v>
      </c>
      <c r="D8" s="167">
        <v>10.5</v>
      </c>
      <c r="E8" s="180">
        <v>10023</v>
      </c>
      <c r="F8" s="180">
        <f t="shared" si="1"/>
        <v>105241.5</v>
      </c>
      <c r="G8" s="174"/>
    </row>
    <row r="9" s="159" customFormat="1" ht="22" customHeight="1" spans="1:7">
      <c r="A9" s="166">
        <f t="shared" si="0"/>
        <v>7</v>
      </c>
      <c r="B9" s="167" t="s">
        <v>720</v>
      </c>
      <c r="C9" s="167" t="s">
        <v>721</v>
      </c>
      <c r="D9" s="167">
        <v>13</v>
      </c>
      <c r="E9" s="180">
        <v>10023</v>
      </c>
      <c r="F9" s="180">
        <f t="shared" si="1"/>
        <v>130299</v>
      </c>
      <c r="G9" s="174"/>
    </row>
    <row r="10" s="159" customFormat="1" ht="22" customHeight="1" spans="1:7">
      <c r="A10" s="166">
        <f t="shared" si="0"/>
        <v>8</v>
      </c>
      <c r="B10" s="167" t="s">
        <v>722</v>
      </c>
      <c r="C10" s="167" t="s">
        <v>723</v>
      </c>
      <c r="D10" s="167">
        <v>12.5</v>
      </c>
      <c r="E10" s="180">
        <v>10023</v>
      </c>
      <c r="F10" s="180">
        <f t="shared" si="1"/>
        <v>125287.5</v>
      </c>
      <c r="G10" s="174"/>
    </row>
    <row r="11" s="159" customFormat="1" ht="22" customHeight="1" spans="1:7">
      <c r="A11" s="166">
        <f t="shared" si="0"/>
        <v>9</v>
      </c>
      <c r="B11" s="167" t="s">
        <v>724</v>
      </c>
      <c r="C11" s="167" t="s">
        <v>725</v>
      </c>
      <c r="D11" s="167">
        <v>11.5</v>
      </c>
      <c r="E11" s="180">
        <v>10023</v>
      </c>
      <c r="F11" s="180">
        <f t="shared" si="1"/>
        <v>115264.5</v>
      </c>
      <c r="G11" s="174"/>
    </row>
    <row r="12" s="159" customFormat="1" ht="22" customHeight="1" spans="1:7">
      <c r="A12" s="166">
        <f t="shared" si="0"/>
        <v>10</v>
      </c>
      <c r="B12" s="167" t="s">
        <v>726</v>
      </c>
      <c r="C12" s="167" t="s">
        <v>727</v>
      </c>
      <c r="D12" s="167">
        <v>14</v>
      </c>
      <c r="E12" s="180">
        <v>10023</v>
      </c>
      <c r="F12" s="180">
        <f t="shared" si="1"/>
        <v>140322</v>
      </c>
      <c r="G12" s="174"/>
    </row>
    <row r="13" s="159" customFormat="1" ht="22" customHeight="1" spans="1:7">
      <c r="A13" s="166">
        <f t="shared" si="0"/>
        <v>11</v>
      </c>
      <c r="B13" s="167" t="s">
        <v>728</v>
      </c>
      <c r="C13" s="167" t="s">
        <v>729</v>
      </c>
      <c r="D13" s="167">
        <v>16</v>
      </c>
      <c r="E13" s="180">
        <v>10023</v>
      </c>
      <c r="F13" s="180">
        <f t="shared" si="1"/>
        <v>160368</v>
      </c>
      <c r="G13" s="174"/>
    </row>
    <row r="14" s="159" customFormat="1" ht="22" customHeight="1" spans="1:7">
      <c r="A14" s="166">
        <f t="shared" si="0"/>
        <v>12</v>
      </c>
      <c r="B14" s="167" t="s">
        <v>730</v>
      </c>
      <c r="C14" s="167" t="s">
        <v>731</v>
      </c>
      <c r="D14" s="167">
        <v>13.5</v>
      </c>
      <c r="E14" s="180">
        <v>10023</v>
      </c>
      <c r="F14" s="180">
        <f t="shared" si="1"/>
        <v>135310.5</v>
      </c>
      <c r="G14" s="174"/>
    </row>
    <row r="15" s="159" customFormat="1" ht="22" customHeight="1" spans="1:7">
      <c r="A15" s="166">
        <f t="shared" si="0"/>
        <v>13</v>
      </c>
      <c r="B15" s="168" t="s">
        <v>732</v>
      </c>
      <c r="C15" s="168" t="s">
        <v>733</v>
      </c>
      <c r="D15" s="168">
        <v>14</v>
      </c>
      <c r="E15" s="180">
        <v>10023</v>
      </c>
      <c r="F15" s="180">
        <f t="shared" si="1"/>
        <v>140322</v>
      </c>
      <c r="G15" s="174" t="s">
        <v>734</v>
      </c>
    </row>
    <row r="16" s="159" customFormat="1" ht="22" customHeight="1" spans="1:7">
      <c r="A16" s="166">
        <f t="shared" si="0"/>
        <v>14</v>
      </c>
      <c r="B16" s="168" t="s">
        <v>735</v>
      </c>
      <c r="C16" s="168" t="s">
        <v>736</v>
      </c>
      <c r="D16" s="168">
        <v>13</v>
      </c>
      <c r="E16" s="180">
        <v>10023</v>
      </c>
      <c r="F16" s="180">
        <f t="shared" si="1"/>
        <v>130299</v>
      </c>
      <c r="G16" s="174" t="s">
        <v>737</v>
      </c>
    </row>
    <row r="17" s="159" customFormat="1" ht="22" customHeight="1" spans="1:7">
      <c r="A17" s="166">
        <f t="shared" si="0"/>
        <v>15</v>
      </c>
      <c r="B17" s="168" t="s">
        <v>738</v>
      </c>
      <c r="C17" s="168" t="s">
        <v>739</v>
      </c>
      <c r="D17" s="168">
        <v>11.5</v>
      </c>
      <c r="E17" s="180">
        <v>10023</v>
      </c>
      <c r="F17" s="180">
        <f t="shared" si="1"/>
        <v>115264.5</v>
      </c>
      <c r="G17" s="181" t="s">
        <v>740</v>
      </c>
    </row>
    <row r="18" s="159" customFormat="1" ht="22" customHeight="1" spans="1:7">
      <c r="A18" s="166">
        <f t="shared" si="0"/>
        <v>16</v>
      </c>
      <c r="B18" s="168" t="s">
        <v>741</v>
      </c>
      <c r="C18" s="168" t="s">
        <v>742</v>
      </c>
      <c r="D18" s="168">
        <v>16</v>
      </c>
      <c r="E18" s="180">
        <v>10023</v>
      </c>
      <c r="F18" s="180">
        <f t="shared" si="1"/>
        <v>160368</v>
      </c>
      <c r="G18" s="181" t="s">
        <v>743</v>
      </c>
    </row>
    <row r="19" s="159" customFormat="1" ht="22" customHeight="1" spans="1:7">
      <c r="A19" s="166">
        <f t="shared" si="0"/>
        <v>17</v>
      </c>
      <c r="B19" s="169" t="s">
        <v>744</v>
      </c>
      <c r="C19" s="169" t="s">
        <v>745</v>
      </c>
      <c r="D19" s="169">
        <v>13</v>
      </c>
      <c r="E19" s="180">
        <v>10023</v>
      </c>
      <c r="F19" s="180">
        <f t="shared" si="1"/>
        <v>130299</v>
      </c>
      <c r="G19" s="182" t="s">
        <v>746</v>
      </c>
    </row>
    <row r="20" s="158" customFormat="1" ht="22" customHeight="1" spans="1:7">
      <c r="A20" s="166">
        <f t="shared" si="0"/>
        <v>18</v>
      </c>
      <c r="B20" s="167" t="s">
        <v>747</v>
      </c>
      <c r="C20" s="167" t="s">
        <v>748</v>
      </c>
      <c r="D20" s="167">
        <v>9</v>
      </c>
      <c r="E20" s="174">
        <v>10023</v>
      </c>
      <c r="F20" s="180">
        <f t="shared" si="1"/>
        <v>90207</v>
      </c>
      <c r="G20" s="174"/>
    </row>
    <row r="21" s="158" customFormat="1" ht="22" customHeight="1" spans="1:7">
      <c r="A21" s="166">
        <f t="shared" si="0"/>
        <v>19</v>
      </c>
      <c r="B21" s="167" t="s">
        <v>749</v>
      </c>
      <c r="C21" s="167" t="s">
        <v>750</v>
      </c>
      <c r="D21" s="167">
        <v>11</v>
      </c>
      <c r="E21" s="174">
        <v>10023</v>
      </c>
      <c r="F21" s="180">
        <f t="shared" si="1"/>
        <v>110253</v>
      </c>
      <c r="G21" s="174"/>
    </row>
    <row r="22" s="159" customFormat="1" ht="22" customHeight="1" spans="1:7">
      <c r="A22" s="166">
        <f t="shared" si="0"/>
        <v>20</v>
      </c>
      <c r="B22" s="167" t="s">
        <v>751</v>
      </c>
      <c r="C22" s="167" t="s">
        <v>752</v>
      </c>
      <c r="D22" s="167">
        <v>12.5</v>
      </c>
      <c r="E22" s="174">
        <v>10023</v>
      </c>
      <c r="F22" s="180">
        <f t="shared" si="1"/>
        <v>125287.5</v>
      </c>
      <c r="G22" s="174"/>
    </row>
    <row r="23" s="159" customFormat="1" ht="22" customHeight="1" spans="1:7">
      <c r="A23" s="166">
        <f t="shared" si="0"/>
        <v>21</v>
      </c>
      <c r="B23" s="167" t="s">
        <v>753</v>
      </c>
      <c r="C23" s="167" t="s">
        <v>754</v>
      </c>
      <c r="D23" s="167">
        <v>10.5</v>
      </c>
      <c r="E23" s="174">
        <v>10023</v>
      </c>
      <c r="F23" s="180">
        <f t="shared" si="1"/>
        <v>105241.5</v>
      </c>
      <c r="G23" s="174"/>
    </row>
    <row r="24" s="159" customFormat="1" ht="22" customHeight="1" spans="1:7">
      <c r="A24" s="166">
        <f t="shared" si="0"/>
        <v>22</v>
      </c>
      <c r="B24" s="167" t="s">
        <v>755</v>
      </c>
      <c r="C24" s="167" t="s">
        <v>756</v>
      </c>
      <c r="D24" s="167">
        <v>19</v>
      </c>
      <c r="E24" s="174">
        <v>10023</v>
      </c>
      <c r="F24" s="180">
        <f t="shared" si="1"/>
        <v>190437</v>
      </c>
      <c r="G24" s="174"/>
    </row>
    <row r="25" s="159" customFormat="1" ht="22" customHeight="1" spans="1:7">
      <c r="A25" s="166">
        <f t="shared" si="0"/>
        <v>23</v>
      </c>
      <c r="B25" s="167" t="s">
        <v>757</v>
      </c>
      <c r="C25" s="167" t="s">
        <v>758</v>
      </c>
      <c r="D25" s="167">
        <v>11.5</v>
      </c>
      <c r="E25" s="174">
        <v>10023</v>
      </c>
      <c r="F25" s="180">
        <f t="shared" si="1"/>
        <v>115264.5</v>
      </c>
      <c r="G25" s="174"/>
    </row>
    <row r="26" s="159" customFormat="1" ht="22" customHeight="1" spans="1:7">
      <c r="A26" s="166">
        <f t="shared" si="0"/>
        <v>24</v>
      </c>
      <c r="B26" s="167" t="s">
        <v>759</v>
      </c>
      <c r="C26" s="167" t="s">
        <v>760</v>
      </c>
      <c r="D26" s="167">
        <v>11</v>
      </c>
      <c r="E26" s="174">
        <v>10023</v>
      </c>
      <c r="F26" s="180">
        <f t="shared" si="1"/>
        <v>110253</v>
      </c>
      <c r="G26" s="174"/>
    </row>
    <row r="27" s="159" customFormat="1" ht="22" customHeight="1" spans="1:7">
      <c r="A27" s="166">
        <f t="shared" si="0"/>
        <v>25</v>
      </c>
      <c r="B27" s="167" t="s">
        <v>761</v>
      </c>
      <c r="C27" s="167" t="s">
        <v>762</v>
      </c>
      <c r="D27" s="167">
        <v>11</v>
      </c>
      <c r="E27" s="174">
        <v>10023</v>
      </c>
      <c r="F27" s="180">
        <f t="shared" si="1"/>
        <v>110253</v>
      </c>
      <c r="G27" s="174"/>
    </row>
    <row r="28" s="159" customFormat="1" ht="22" customHeight="1" spans="1:7">
      <c r="A28" s="166">
        <f t="shared" si="0"/>
        <v>26</v>
      </c>
      <c r="B28" s="167" t="s">
        <v>763</v>
      </c>
      <c r="C28" s="167" t="s">
        <v>764</v>
      </c>
      <c r="D28" s="167">
        <v>12.5</v>
      </c>
      <c r="E28" s="174">
        <v>10023</v>
      </c>
      <c r="F28" s="180">
        <f t="shared" si="1"/>
        <v>125287.5</v>
      </c>
      <c r="G28" s="174"/>
    </row>
    <row r="29" s="159" customFormat="1" ht="22" customHeight="1" spans="1:7">
      <c r="A29" s="166">
        <f t="shared" si="0"/>
        <v>27</v>
      </c>
      <c r="B29" s="167" t="s">
        <v>765</v>
      </c>
      <c r="C29" s="167" t="s">
        <v>766</v>
      </c>
      <c r="D29" s="167">
        <v>12.5</v>
      </c>
      <c r="E29" s="174">
        <v>10023</v>
      </c>
      <c r="F29" s="180">
        <f t="shared" si="1"/>
        <v>125287.5</v>
      </c>
      <c r="G29" s="174"/>
    </row>
    <row r="30" s="159" customFormat="1" ht="22" customHeight="1" spans="1:7">
      <c r="A30" s="166">
        <f t="shared" si="0"/>
        <v>28</v>
      </c>
      <c r="B30" s="167" t="s">
        <v>767</v>
      </c>
      <c r="C30" s="167" t="s">
        <v>768</v>
      </c>
      <c r="D30" s="167">
        <v>10.5</v>
      </c>
      <c r="E30" s="174">
        <v>10023</v>
      </c>
      <c r="F30" s="180">
        <f t="shared" si="1"/>
        <v>105241.5</v>
      </c>
      <c r="G30" s="174"/>
    </row>
    <row r="31" s="159" customFormat="1" ht="22" customHeight="1" spans="1:7">
      <c r="A31" s="166">
        <f t="shared" si="0"/>
        <v>29</v>
      </c>
      <c r="B31" s="167" t="s">
        <v>769</v>
      </c>
      <c r="C31" s="167" t="s">
        <v>770</v>
      </c>
      <c r="D31" s="167">
        <v>16</v>
      </c>
      <c r="E31" s="174">
        <v>10023</v>
      </c>
      <c r="F31" s="180">
        <f t="shared" si="1"/>
        <v>160368</v>
      </c>
      <c r="G31" s="174"/>
    </row>
    <row r="32" s="159" customFormat="1" ht="22" customHeight="1" spans="1:7">
      <c r="A32" s="166">
        <f t="shared" si="0"/>
        <v>30</v>
      </c>
      <c r="B32" s="167" t="s">
        <v>771</v>
      </c>
      <c r="C32" s="167" t="s">
        <v>772</v>
      </c>
      <c r="D32" s="167">
        <v>9</v>
      </c>
      <c r="E32" s="174">
        <v>10023</v>
      </c>
      <c r="F32" s="180">
        <f t="shared" si="1"/>
        <v>90207</v>
      </c>
      <c r="G32" s="174"/>
    </row>
    <row r="33" s="159" customFormat="1" ht="22" customHeight="1" spans="1:7">
      <c r="A33" s="166">
        <f t="shared" si="0"/>
        <v>31</v>
      </c>
      <c r="B33" s="167" t="s">
        <v>773</v>
      </c>
      <c r="C33" s="167" t="s">
        <v>774</v>
      </c>
      <c r="D33" s="167">
        <v>12.5</v>
      </c>
      <c r="E33" s="174">
        <v>10023</v>
      </c>
      <c r="F33" s="180">
        <f t="shared" si="1"/>
        <v>125287.5</v>
      </c>
      <c r="G33" s="181"/>
    </row>
    <row r="34" s="159" customFormat="1" ht="22" customHeight="1" spans="1:7">
      <c r="A34" s="166">
        <f t="shared" si="0"/>
        <v>32</v>
      </c>
      <c r="B34" s="167" t="s">
        <v>775</v>
      </c>
      <c r="C34" s="167" t="s">
        <v>776</v>
      </c>
      <c r="D34" s="167">
        <v>19.5</v>
      </c>
      <c r="E34" s="174">
        <v>10023</v>
      </c>
      <c r="F34" s="180">
        <f t="shared" si="1"/>
        <v>195448.5</v>
      </c>
      <c r="G34" s="181"/>
    </row>
    <row r="35" s="159" customFormat="1" ht="22" customHeight="1" spans="1:7">
      <c r="A35" s="166">
        <f t="shared" si="0"/>
        <v>33</v>
      </c>
      <c r="B35" s="167" t="s">
        <v>777</v>
      </c>
      <c r="C35" s="167" t="s">
        <v>778</v>
      </c>
      <c r="D35" s="167">
        <v>7.5</v>
      </c>
      <c r="E35" s="174">
        <v>10023</v>
      </c>
      <c r="F35" s="180">
        <f t="shared" si="1"/>
        <v>75172.5</v>
      </c>
      <c r="G35" s="174"/>
    </row>
    <row r="36" s="159" customFormat="1" ht="22" customHeight="1" spans="1:7">
      <c r="A36" s="166">
        <f t="shared" si="0"/>
        <v>34</v>
      </c>
      <c r="B36" s="167" t="s">
        <v>779</v>
      </c>
      <c r="C36" s="167" t="s">
        <v>780</v>
      </c>
      <c r="D36" s="167">
        <v>8.5</v>
      </c>
      <c r="E36" s="174">
        <v>10023</v>
      </c>
      <c r="F36" s="180">
        <f t="shared" si="1"/>
        <v>85195.5</v>
      </c>
      <c r="G36" s="174"/>
    </row>
    <row r="37" s="160" customFormat="1" ht="22" customHeight="1" spans="1:7">
      <c r="A37" s="166">
        <f t="shared" si="0"/>
        <v>35</v>
      </c>
      <c r="B37" s="170" t="s">
        <v>781</v>
      </c>
      <c r="C37" s="170" t="s">
        <v>782</v>
      </c>
      <c r="D37" s="170">
        <v>10.5</v>
      </c>
      <c r="E37" s="174">
        <v>10023</v>
      </c>
      <c r="F37" s="180">
        <f t="shared" si="1"/>
        <v>105241.5</v>
      </c>
      <c r="G37" s="182"/>
    </row>
    <row r="38" s="159" customFormat="1" ht="22" customHeight="1" spans="1:7">
      <c r="A38" s="166">
        <f t="shared" si="0"/>
        <v>36</v>
      </c>
      <c r="B38" s="171" t="s">
        <v>783</v>
      </c>
      <c r="C38" s="171" t="s">
        <v>784</v>
      </c>
      <c r="D38" s="172">
        <v>12</v>
      </c>
      <c r="E38" s="174">
        <v>10023</v>
      </c>
      <c r="F38" s="180">
        <f t="shared" si="1"/>
        <v>120276</v>
      </c>
      <c r="G38" s="183" t="s">
        <v>785</v>
      </c>
    </row>
    <row r="39" s="159" customFormat="1" ht="22" customHeight="1" spans="1:7">
      <c r="A39" s="166">
        <f t="shared" si="0"/>
        <v>37</v>
      </c>
      <c r="B39" s="173" t="s">
        <v>786</v>
      </c>
      <c r="C39" s="174" t="s">
        <v>787</v>
      </c>
      <c r="D39" s="174">
        <v>16.5</v>
      </c>
      <c r="E39" s="174">
        <v>10023</v>
      </c>
      <c r="F39" s="180">
        <f t="shared" si="1"/>
        <v>165379.5</v>
      </c>
      <c r="G39" s="172" t="s">
        <v>788</v>
      </c>
    </row>
    <row r="40" s="158" customFormat="1" ht="22" customHeight="1" spans="1:7">
      <c r="A40" s="166">
        <f t="shared" si="0"/>
        <v>38</v>
      </c>
      <c r="B40" s="168" t="s">
        <v>789</v>
      </c>
      <c r="C40" s="168" t="s">
        <v>790</v>
      </c>
      <c r="D40" s="168">
        <v>13.5</v>
      </c>
      <c r="E40" s="174">
        <v>10023</v>
      </c>
      <c r="F40" s="180">
        <f t="shared" si="1"/>
        <v>135310.5</v>
      </c>
      <c r="G40" s="174"/>
    </row>
    <row r="41" s="158" customFormat="1" ht="22" customHeight="1" spans="1:7">
      <c r="A41" s="166">
        <f t="shared" si="0"/>
        <v>39</v>
      </c>
      <c r="B41" s="168" t="s">
        <v>791</v>
      </c>
      <c r="C41" s="168" t="s">
        <v>792</v>
      </c>
      <c r="D41" s="168">
        <v>12.5</v>
      </c>
      <c r="E41" s="174">
        <v>10023</v>
      </c>
      <c r="F41" s="180">
        <f t="shared" si="1"/>
        <v>125287.5</v>
      </c>
      <c r="G41" s="174"/>
    </row>
    <row r="42" s="159" customFormat="1" ht="22" customHeight="1" spans="1:7">
      <c r="A42" s="166">
        <f t="shared" si="0"/>
        <v>40</v>
      </c>
      <c r="B42" s="168" t="s">
        <v>793</v>
      </c>
      <c r="C42" s="168" t="s">
        <v>794</v>
      </c>
      <c r="D42" s="168">
        <v>13</v>
      </c>
      <c r="E42" s="174">
        <v>10023</v>
      </c>
      <c r="F42" s="180">
        <f t="shared" si="1"/>
        <v>130299</v>
      </c>
      <c r="G42" s="174"/>
    </row>
    <row r="43" s="159" customFormat="1" ht="22" customHeight="1" spans="1:7">
      <c r="A43" s="166">
        <f t="shared" si="0"/>
        <v>41</v>
      </c>
      <c r="B43" s="168" t="s">
        <v>795</v>
      </c>
      <c r="C43" s="168" t="s">
        <v>796</v>
      </c>
      <c r="D43" s="168">
        <v>13.5</v>
      </c>
      <c r="E43" s="174">
        <v>10023</v>
      </c>
      <c r="F43" s="180">
        <f t="shared" si="1"/>
        <v>135310.5</v>
      </c>
      <c r="G43" s="174"/>
    </row>
    <row r="44" s="159" customFormat="1" ht="22" customHeight="1" spans="1:7">
      <c r="A44" s="166">
        <f t="shared" si="0"/>
        <v>42</v>
      </c>
      <c r="B44" s="168" t="s">
        <v>797</v>
      </c>
      <c r="C44" s="168" t="s">
        <v>798</v>
      </c>
      <c r="D44" s="168">
        <v>12.5</v>
      </c>
      <c r="E44" s="174">
        <v>10023</v>
      </c>
      <c r="F44" s="180">
        <f t="shared" si="1"/>
        <v>125287.5</v>
      </c>
      <c r="G44" s="174"/>
    </row>
    <row r="45" s="159" customFormat="1" ht="22" customHeight="1" spans="1:7">
      <c r="A45" s="166">
        <f t="shared" si="0"/>
        <v>43</v>
      </c>
      <c r="B45" s="168" t="s">
        <v>799</v>
      </c>
      <c r="C45" s="168" t="s">
        <v>800</v>
      </c>
      <c r="D45" s="168">
        <v>9</v>
      </c>
      <c r="E45" s="174">
        <v>10023</v>
      </c>
      <c r="F45" s="180">
        <f t="shared" si="1"/>
        <v>90207</v>
      </c>
      <c r="G45" s="174"/>
    </row>
    <row r="46" s="159" customFormat="1" ht="22" customHeight="1" spans="1:7">
      <c r="A46" s="166">
        <f t="shared" si="0"/>
        <v>44</v>
      </c>
      <c r="B46" s="168" t="s">
        <v>801</v>
      </c>
      <c r="C46" s="168" t="s">
        <v>802</v>
      </c>
      <c r="D46" s="168">
        <v>14</v>
      </c>
      <c r="E46" s="174">
        <v>10023</v>
      </c>
      <c r="F46" s="180">
        <f t="shared" si="1"/>
        <v>140322</v>
      </c>
      <c r="G46" s="174"/>
    </row>
    <row r="47" s="159" customFormat="1" ht="22" customHeight="1" spans="1:7">
      <c r="A47" s="166">
        <f t="shared" si="0"/>
        <v>45</v>
      </c>
      <c r="B47" s="168" t="s">
        <v>803</v>
      </c>
      <c r="C47" s="168" t="s">
        <v>804</v>
      </c>
      <c r="D47" s="168">
        <v>10</v>
      </c>
      <c r="E47" s="174">
        <v>10023</v>
      </c>
      <c r="F47" s="180">
        <f t="shared" si="1"/>
        <v>100230</v>
      </c>
      <c r="G47" s="174"/>
    </row>
    <row r="48" s="159" customFormat="1" ht="22" customHeight="1" spans="1:7">
      <c r="A48" s="166">
        <f t="shared" si="0"/>
        <v>46</v>
      </c>
      <c r="B48" s="168" t="s">
        <v>805</v>
      </c>
      <c r="C48" s="168" t="s">
        <v>806</v>
      </c>
      <c r="D48" s="168">
        <v>16</v>
      </c>
      <c r="E48" s="174">
        <v>10023</v>
      </c>
      <c r="F48" s="180">
        <f t="shared" si="1"/>
        <v>160368</v>
      </c>
      <c r="G48" s="174"/>
    </row>
    <row r="49" s="159" customFormat="1" ht="22" customHeight="1" spans="1:7">
      <c r="A49" s="166">
        <f t="shared" si="0"/>
        <v>47</v>
      </c>
      <c r="B49" s="168" t="s">
        <v>807</v>
      </c>
      <c r="C49" s="168" t="s">
        <v>808</v>
      </c>
      <c r="D49" s="168">
        <v>14</v>
      </c>
      <c r="E49" s="174">
        <v>10023</v>
      </c>
      <c r="F49" s="180">
        <f t="shared" si="1"/>
        <v>140322</v>
      </c>
      <c r="G49" s="174" t="s">
        <v>809</v>
      </c>
    </row>
    <row r="50" s="159" customFormat="1" ht="22" customHeight="1" spans="1:7">
      <c r="A50" s="166">
        <f t="shared" si="0"/>
        <v>48</v>
      </c>
      <c r="B50" s="168" t="s">
        <v>810</v>
      </c>
      <c r="C50" s="168" t="s">
        <v>811</v>
      </c>
      <c r="D50" s="168">
        <v>16</v>
      </c>
      <c r="E50" s="174">
        <v>10023</v>
      </c>
      <c r="F50" s="180">
        <f t="shared" si="1"/>
        <v>160368</v>
      </c>
      <c r="G50" s="174"/>
    </row>
    <row r="51" s="159" customFormat="1" ht="22" customHeight="1" spans="1:7">
      <c r="A51" s="166">
        <f t="shared" si="0"/>
        <v>49</v>
      </c>
      <c r="B51" s="175" t="s">
        <v>812</v>
      </c>
      <c r="C51" s="175" t="s">
        <v>813</v>
      </c>
      <c r="D51" s="175">
        <v>16.5</v>
      </c>
      <c r="E51" s="174">
        <v>10023</v>
      </c>
      <c r="F51" s="180">
        <f t="shared" si="1"/>
        <v>165379.5</v>
      </c>
      <c r="G51" s="184"/>
    </row>
    <row r="52" s="159" customFormat="1" ht="22" customHeight="1" spans="1:7">
      <c r="A52" s="176">
        <f t="shared" si="0"/>
        <v>50</v>
      </c>
      <c r="B52" s="177" t="s">
        <v>814</v>
      </c>
      <c r="C52" s="177" t="s">
        <v>815</v>
      </c>
      <c r="D52" s="177"/>
      <c r="E52" s="185"/>
      <c r="F52" s="185"/>
      <c r="G52" s="178" t="s">
        <v>816</v>
      </c>
    </row>
    <row r="53" s="159" customFormat="1" ht="22" customHeight="1" spans="1:7">
      <c r="A53" s="166">
        <f t="shared" si="0"/>
        <v>51</v>
      </c>
      <c r="B53" s="167" t="s">
        <v>817</v>
      </c>
      <c r="C53" s="167" t="s">
        <v>818</v>
      </c>
      <c r="D53" s="167">
        <v>16</v>
      </c>
      <c r="E53" s="174">
        <v>10023</v>
      </c>
      <c r="F53" s="174">
        <f>D53*E53</f>
        <v>160368</v>
      </c>
      <c r="G53" s="174" t="s">
        <v>819</v>
      </c>
    </row>
    <row r="54" s="159" customFormat="1" ht="22" customHeight="1" spans="1:7">
      <c r="A54" s="176">
        <f t="shared" si="0"/>
        <v>52</v>
      </c>
      <c r="B54" s="178" t="s">
        <v>820</v>
      </c>
      <c r="C54" s="178" t="s">
        <v>821</v>
      </c>
      <c r="D54" s="178"/>
      <c r="E54" s="178"/>
      <c r="F54" s="178"/>
      <c r="G54" s="178" t="s">
        <v>816</v>
      </c>
    </row>
    <row r="55" s="159" customFormat="1" ht="22" customHeight="1" spans="1:7">
      <c r="A55" s="166">
        <f t="shared" si="0"/>
        <v>53</v>
      </c>
      <c r="B55" s="179" t="s">
        <v>822</v>
      </c>
      <c r="C55" s="179" t="s">
        <v>823</v>
      </c>
      <c r="D55" s="179">
        <v>16</v>
      </c>
      <c r="E55" s="179">
        <v>10023</v>
      </c>
      <c r="F55" s="179">
        <f>D55*E55</f>
        <v>160368</v>
      </c>
      <c r="G55" s="179" t="s">
        <v>824</v>
      </c>
    </row>
    <row r="56" s="158" customFormat="1" ht="22" customHeight="1" spans="1:7">
      <c r="A56" s="166">
        <f t="shared" si="0"/>
        <v>54</v>
      </c>
      <c r="B56" s="173" t="s">
        <v>825</v>
      </c>
      <c r="C56" s="174" t="s">
        <v>826</v>
      </c>
      <c r="D56" s="174">
        <v>11</v>
      </c>
      <c r="E56" s="174">
        <v>10023</v>
      </c>
      <c r="F56" s="179">
        <f t="shared" ref="F56:F81" si="2">D56*E56</f>
        <v>110253</v>
      </c>
      <c r="G56" s="174"/>
    </row>
    <row r="57" s="158" customFormat="1" ht="22" customHeight="1" spans="1:7">
      <c r="A57" s="166">
        <f t="shared" si="0"/>
        <v>55</v>
      </c>
      <c r="B57" s="173" t="s">
        <v>827</v>
      </c>
      <c r="C57" s="174" t="s">
        <v>828</v>
      </c>
      <c r="D57" s="174">
        <v>11</v>
      </c>
      <c r="E57" s="174">
        <v>10023</v>
      </c>
      <c r="F57" s="179">
        <f t="shared" si="2"/>
        <v>110253</v>
      </c>
      <c r="G57" s="174"/>
    </row>
    <row r="58" s="159" customFormat="1" ht="22" customHeight="1" spans="1:7">
      <c r="A58" s="166">
        <f t="shared" si="0"/>
        <v>56</v>
      </c>
      <c r="B58" s="173" t="s">
        <v>829</v>
      </c>
      <c r="C58" s="174" t="s">
        <v>830</v>
      </c>
      <c r="D58" s="174">
        <v>10.5</v>
      </c>
      <c r="E58" s="174">
        <v>10023</v>
      </c>
      <c r="F58" s="179">
        <f t="shared" si="2"/>
        <v>105241.5</v>
      </c>
      <c r="G58" s="174"/>
    </row>
    <row r="59" s="159" customFormat="1" ht="22" customHeight="1" spans="1:7">
      <c r="A59" s="166">
        <f t="shared" si="0"/>
        <v>57</v>
      </c>
      <c r="B59" s="173" t="s">
        <v>831</v>
      </c>
      <c r="C59" s="174" t="s">
        <v>832</v>
      </c>
      <c r="D59" s="174">
        <v>15.5</v>
      </c>
      <c r="E59" s="174">
        <v>10023</v>
      </c>
      <c r="F59" s="179">
        <f t="shared" si="2"/>
        <v>155356.5</v>
      </c>
      <c r="G59" s="174"/>
    </row>
    <row r="60" s="159" customFormat="1" ht="22" customHeight="1" spans="1:7">
      <c r="A60" s="166">
        <f t="shared" si="0"/>
        <v>58</v>
      </c>
      <c r="B60" s="173" t="s">
        <v>833</v>
      </c>
      <c r="C60" s="174" t="s">
        <v>834</v>
      </c>
      <c r="D60" s="174">
        <v>10.5</v>
      </c>
      <c r="E60" s="174">
        <v>10023</v>
      </c>
      <c r="F60" s="179">
        <f t="shared" si="2"/>
        <v>105241.5</v>
      </c>
      <c r="G60" s="174"/>
    </row>
    <row r="61" s="159" customFormat="1" ht="22" customHeight="1" spans="1:7">
      <c r="A61" s="166">
        <f t="shared" si="0"/>
        <v>59</v>
      </c>
      <c r="B61" s="173" t="s">
        <v>835</v>
      </c>
      <c r="C61" s="174" t="s">
        <v>836</v>
      </c>
      <c r="D61" s="174">
        <v>13</v>
      </c>
      <c r="E61" s="174">
        <v>10023</v>
      </c>
      <c r="F61" s="179">
        <f t="shared" si="2"/>
        <v>130299</v>
      </c>
      <c r="G61" s="174"/>
    </row>
    <row r="62" s="159" customFormat="1" ht="22" customHeight="1" spans="1:7">
      <c r="A62" s="166">
        <f t="shared" si="0"/>
        <v>60</v>
      </c>
      <c r="B62" s="173" t="s">
        <v>837</v>
      </c>
      <c r="C62" s="174" t="s">
        <v>838</v>
      </c>
      <c r="D62" s="174">
        <v>12.5</v>
      </c>
      <c r="E62" s="174">
        <v>10023</v>
      </c>
      <c r="F62" s="179">
        <f t="shared" si="2"/>
        <v>125287.5</v>
      </c>
      <c r="G62" s="174"/>
    </row>
    <row r="63" s="159" customFormat="1" ht="22" customHeight="1" spans="1:7">
      <c r="A63" s="166">
        <f t="shared" si="0"/>
        <v>61</v>
      </c>
      <c r="B63" s="173" t="s">
        <v>839</v>
      </c>
      <c r="C63" s="174" t="s">
        <v>840</v>
      </c>
      <c r="D63" s="174">
        <v>9</v>
      </c>
      <c r="E63" s="174">
        <v>10023</v>
      </c>
      <c r="F63" s="179">
        <f t="shared" si="2"/>
        <v>90207</v>
      </c>
      <c r="G63" s="174"/>
    </row>
    <row r="64" s="159" customFormat="1" ht="22" customHeight="1" spans="1:7">
      <c r="A64" s="166">
        <f t="shared" si="0"/>
        <v>62</v>
      </c>
      <c r="B64" s="173" t="s">
        <v>841</v>
      </c>
      <c r="C64" s="174" t="s">
        <v>842</v>
      </c>
      <c r="D64" s="174">
        <v>10</v>
      </c>
      <c r="E64" s="174">
        <v>10023</v>
      </c>
      <c r="F64" s="179">
        <f t="shared" si="2"/>
        <v>100230</v>
      </c>
      <c r="G64" s="174"/>
    </row>
    <row r="65" s="159" customFormat="1" ht="22" customHeight="1" spans="1:7">
      <c r="A65" s="166">
        <f t="shared" si="0"/>
        <v>63</v>
      </c>
      <c r="B65" s="173" t="s">
        <v>843</v>
      </c>
      <c r="C65" s="174" t="s">
        <v>844</v>
      </c>
      <c r="D65" s="174">
        <v>10.5</v>
      </c>
      <c r="E65" s="174">
        <v>10023</v>
      </c>
      <c r="F65" s="179">
        <f t="shared" si="2"/>
        <v>105241.5</v>
      </c>
      <c r="G65" s="174"/>
    </row>
    <row r="66" s="159" customFormat="1" ht="22" customHeight="1" spans="1:7">
      <c r="A66" s="166">
        <f t="shared" si="0"/>
        <v>64</v>
      </c>
      <c r="B66" s="173" t="s">
        <v>845</v>
      </c>
      <c r="C66" s="174" t="s">
        <v>846</v>
      </c>
      <c r="D66" s="174">
        <v>16</v>
      </c>
      <c r="E66" s="174">
        <v>10023</v>
      </c>
      <c r="F66" s="179">
        <f t="shared" si="2"/>
        <v>160368</v>
      </c>
      <c r="G66" s="174"/>
    </row>
    <row r="67" s="159" customFormat="1" ht="22" customHeight="1" spans="1:7">
      <c r="A67" s="166">
        <f t="shared" ref="A67:A81" si="3">ROW()-2</f>
        <v>65</v>
      </c>
      <c r="B67" s="173" t="s">
        <v>847</v>
      </c>
      <c r="C67" s="174" t="s">
        <v>848</v>
      </c>
      <c r="D67" s="174">
        <v>8</v>
      </c>
      <c r="E67" s="174">
        <v>10023</v>
      </c>
      <c r="F67" s="179">
        <f t="shared" si="2"/>
        <v>80184</v>
      </c>
      <c r="G67" s="174"/>
    </row>
    <row r="68" s="159" customFormat="1" ht="22" customHeight="1" spans="1:7">
      <c r="A68" s="166">
        <f t="shared" si="3"/>
        <v>66</v>
      </c>
      <c r="B68" s="173" t="s">
        <v>849</v>
      </c>
      <c r="C68" s="174" t="s">
        <v>850</v>
      </c>
      <c r="D68" s="174">
        <v>8.5</v>
      </c>
      <c r="E68" s="174">
        <v>10023</v>
      </c>
      <c r="F68" s="179">
        <f t="shared" si="2"/>
        <v>85195.5</v>
      </c>
      <c r="G68" s="174"/>
    </row>
    <row r="69" s="159" customFormat="1" ht="22" customHeight="1" spans="1:7">
      <c r="A69" s="166">
        <f t="shared" si="3"/>
        <v>67</v>
      </c>
      <c r="B69" s="173" t="s">
        <v>851</v>
      </c>
      <c r="C69" s="174" t="s">
        <v>852</v>
      </c>
      <c r="D69" s="174">
        <v>11</v>
      </c>
      <c r="E69" s="174">
        <v>10023</v>
      </c>
      <c r="F69" s="179">
        <f t="shared" si="2"/>
        <v>110253</v>
      </c>
      <c r="G69" s="174"/>
    </row>
    <row r="70" s="159" customFormat="1" ht="22" customHeight="1" spans="1:7">
      <c r="A70" s="166">
        <f t="shared" si="3"/>
        <v>68</v>
      </c>
      <c r="B70" s="173" t="s">
        <v>853</v>
      </c>
      <c r="C70" s="174" t="s">
        <v>854</v>
      </c>
      <c r="D70" s="174">
        <v>16.5</v>
      </c>
      <c r="E70" s="174">
        <v>10023</v>
      </c>
      <c r="F70" s="179">
        <f t="shared" si="2"/>
        <v>165379.5</v>
      </c>
      <c r="G70" s="174"/>
    </row>
    <row r="71" s="159" customFormat="1" ht="22" customHeight="1" spans="1:7">
      <c r="A71" s="166">
        <f t="shared" si="3"/>
        <v>69</v>
      </c>
      <c r="B71" s="173" t="s">
        <v>855</v>
      </c>
      <c r="C71" s="174" t="s">
        <v>856</v>
      </c>
      <c r="D71" s="174">
        <v>11.5</v>
      </c>
      <c r="E71" s="174">
        <v>10023</v>
      </c>
      <c r="F71" s="179">
        <f t="shared" si="2"/>
        <v>115264.5</v>
      </c>
      <c r="G71" s="174"/>
    </row>
    <row r="72" s="159" customFormat="1" ht="22" customHeight="1" spans="1:7">
      <c r="A72" s="166">
        <f t="shared" si="3"/>
        <v>70</v>
      </c>
      <c r="B72" s="173" t="s">
        <v>857</v>
      </c>
      <c r="C72" s="174" t="s">
        <v>857</v>
      </c>
      <c r="D72" s="181">
        <v>16.5</v>
      </c>
      <c r="E72" s="174">
        <v>10023</v>
      </c>
      <c r="F72" s="179">
        <f t="shared" si="2"/>
        <v>165379.5</v>
      </c>
      <c r="G72" s="181"/>
    </row>
    <row r="73" s="160" customFormat="1" ht="22" customHeight="1" spans="1:7">
      <c r="A73" s="166">
        <f t="shared" si="3"/>
        <v>71</v>
      </c>
      <c r="B73" s="173" t="s">
        <v>858</v>
      </c>
      <c r="C73" s="174" t="s">
        <v>859</v>
      </c>
      <c r="D73" s="174">
        <v>16.5</v>
      </c>
      <c r="E73" s="174">
        <v>10023</v>
      </c>
      <c r="F73" s="179">
        <f t="shared" si="2"/>
        <v>165379.5</v>
      </c>
      <c r="G73" s="174"/>
    </row>
    <row r="74" s="159" customFormat="1" ht="22" customHeight="1" spans="1:7">
      <c r="A74" s="166">
        <f t="shared" si="3"/>
        <v>72</v>
      </c>
      <c r="B74" s="186" t="s">
        <v>860</v>
      </c>
      <c r="C74" s="187" t="s">
        <v>861</v>
      </c>
      <c r="D74" s="187">
        <v>12</v>
      </c>
      <c r="E74" s="174">
        <v>10023</v>
      </c>
      <c r="F74" s="179">
        <f t="shared" si="2"/>
        <v>120276</v>
      </c>
      <c r="G74" s="182"/>
    </row>
    <row r="75" s="159" customFormat="1" ht="22" customHeight="1" spans="1:7">
      <c r="A75" s="166">
        <f t="shared" si="3"/>
        <v>73</v>
      </c>
      <c r="B75" s="173" t="s">
        <v>862</v>
      </c>
      <c r="C75" s="179" t="s">
        <v>863</v>
      </c>
      <c r="D75" s="179">
        <v>10</v>
      </c>
      <c r="E75" s="193">
        <v>10023</v>
      </c>
      <c r="F75" s="179">
        <f t="shared" si="2"/>
        <v>100230</v>
      </c>
      <c r="G75" s="194" t="s">
        <v>864</v>
      </c>
    </row>
    <row r="76" s="159" customFormat="1" ht="22" customHeight="1" spans="1:7">
      <c r="A76" s="166">
        <f t="shared" si="3"/>
        <v>74</v>
      </c>
      <c r="B76" s="179" t="s">
        <v>865</v>
      </c>
      <c r="C76" s="179" t="s">
        <v>866</v>
      </c>
      <c r="D76" s="179">
        <v>8.5</v>
      </c>
      <c r="E76" s="174">
        <v>10023</v>
      </c>
      <c r="F76" s="179">
        <f t="shared" si="2"/>
        <v>85195.5</v>
      </c>
      <c r="G76" s="106" t="s">
        <v>785</v>
      </c>
    </row>
    <row r="77" s="159" customFormat="1" ht="22" customHeight="1" spans="1:7">
      <c r="A77" s="166">
        <f t="shared" si="3"/>
        <v>75</v>
      </c>
      <c r="B77" s="179" t="s">
        <v>867</v>
      </c>
      <c r="C77" s="179" t="s">
        <v>868</v>
      </c>
      <c r="D77" s="179">
        <v>11</v>
      </c>
      <c r="E77" s="174">
        <v>10023</v>
      </c>
      <c r="F77" s="179">
        <f t="shared" si="2"/>
        <v>110253</v>
      </c>
      <c r="G77" s="106" t="s">
        <v>785</v>
      </c>
    </row>
    <row r="78" s="159" customFormat="1" ht="22" customHeight="1" spans="1:7">
      <c r="A78" s="166">
        <f t="shared" si="3"/>
        <v>76</v>
      </c>
      <c r="B78" s="179" t="s">
        <v>869</v>
      </c>
      <c r="C78" s="179" t="s">
        <v>870</v>
      </c>
      <c r="D78" s="179">
        <v>12</v>
      </c>
      <c r="E78" s="174">
        <v>10023</v>
      </c>
      <c r="F78" s="179">
        <f t="shared" si="2"/>
        <v>120276</v>
      </c>
      <c r="G78" s="106" t="s">
        <v>785</v>
      </c>
    </row>
    <row r="79" s="159" customFormat="1" ht="22" customHeight="1" spans="1:7">
      <c r="A79" s="166">
        <f t="shared" si="3"/>
        <v>77</v>
      </c>
      <c r="B79" s="179" t="s">
        <v>871</v>
      </c>
      <c r="C79" s="188" t="s">
        <v>872</v>
      </c>
      <c r="D79" s="179">
        <v>16.5</v>
      </c>
      <c r="E79" s="174">
        <v>10023</v>
      </c>
      <c r="F79" s="179">
        <f t="shared" si="2"/>
        <v>165379.5</v>
      </c>
      <c r="G79" s="106" t="s">
        <v>785</v>
      </c>
    </row>
    <row r="80" s="159" customFormat="1" ht="22" customHeight="1" spans="1:7">
      <c r="A80" s="166">
        <f t="shared" si="3"/>
        <v>78</v>
      </c>
      <c r="B80" s="172" t="s">
        <v>873</v>
      </c>
      <c r="C80" s="189" t="s">
        <v>874</v>
      </c>
      <c r="D80" s="172">
        <v>16.5</v>
      </c>
      <c r="E80" s="187">
        <v>10023</v>
      </c>
      <c r="F80" s="179">
        <f t="shared" si="2"/>
        <v>165379.5</v>
      </c>
      <c r="G80" s="183" t="s">
        <v>785</v>
      </c>
    </row>
    <row r="81" s="159" customFormat="1" ht="22" customHeight="1" spans="1:7">
      <c r="A81" s="190">
        <f t="shared" si="3"/>
        <v>79</v>
      </c>
      <c r="B81" s="191" t="s">
        <v>875</v>
      </c>
      <c r="C81" s="191" t="s">
        <v>876</v>
      </c>
      <c r="D81" s="191">
        <v>10</v>
      </c>
      <c r="E81" s="186">
        <v>10023</v>
      </c>
      <c r="F81" s="179">
        <f t="shared" si="2"/>
        <v>100230</v>
      </c>
      <c r="G81" s="172"/>
    </row>
    <row r="82" s="159" customFormat="1" ht="22" customHeight="1" spans="1:7">
      <c r="A82" s="192"/>
      <c r="B82" s="191"/>
      <c r="C82" s="191"/>
      <c r="D82" s="191">
        <f>SUM(D3:D81)</f>
        <v>971</v>
      </c>
      <c r="E82" s="186"/>
      <c r="F82" s="186">
        <f>SUM(F3:F81)</f>
        <v>9732333</v>
      </c>
      <c r="G82" s="172"/>
    </row>
    <row r="83" s="159" customFormat="1" ht="22" customHeight="1" spans="1:7">
      <c r="A83" s="106" t="s">
        <v>877</v>
      </c>
      <c r="B83" s="106"/>
      <c r="C83" s="106"/>
      <c r="D83" s="106"/>
      <c r="E83" s="106"/>
      <c r="F83" s="106"/>
      <c r="G83" s="106"/>
    </row>
  </sheetData>
  <sheetProtection formatCells="0" insertHyperlinks="0" autoFilter="0"/>
  <mergeCells count="2">
    <mergeCell ref="A1:G1"/>
    <mergeCell ref="A83:G83"/>
  </mergeCells>
  <printOptions horizontalCentered="1"/>
  <pageMargins left="0.393055555555556" right="0.393055555555556" top="0.393055555555556" bottom="0.393055555555556" header="0.5" footer="0.5"/>
  <pageSetup paperSize="9" scale="9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1"/>
  <sheetViews>
    <sheetView workbookViewId="0">
      <pane ySplit="2" topLeftCell="A155" activePane="bottomLeft" state="frozen"/>
      <selection/>
      <selection pane="bottomLeft" activeCell="D164" sqref="D164"/>
    </sheetView>
  </sheetViews>
  <sheetFormatPr defaultColWidth="9" defaultRowHeight="12.75" outlineLevelCol="7"/>
  <cols>
    <col min="1" max="1" width="5.875" style="102" customWidth="1"/>
    <col min="2" max="2" width="16.875" style="102" customWidth="1"/>
    <col min="3" max="3" width="17" style="102" customWidth="1"/>
    <col min="4" max="4" width="11.725" style="102" customWidth="1"/>
    <col min="5" max="5" width="8.54166666666667" style="102" customWidth="1"/>
    <col min="6" max="6" width="8.45833333333333" style="102" customWidth="1"/>
    <col min="7" max="7" width="12.375" style="102" customWidth="1"/>
    <col min="8" max="8" width="25.625" style="102" customWidth="1"/>
    <col min="9" max="9" width="20.875" style="102" customWidth="1"/>
    <col min="10" max="16384" width="9" style="102"/>
  </cols>
  <sheetData>
    <row r="1" s="102" customFormat="1" ht="23" customHeight="1" spans="1:8">
      <c r="A1" s="104" t="s">
        <v>878</v>
      </c>
      <c r="B1" s="104"/>
      <c r="C1" s="104"/>
      <c r="D1" s="104"/>
      <c r="E1" s="104"/>
      <c r="F1" s="104"/>
      <c r="G1" s="104"/>
      <c r="H1" s="104"/>
    </row>
    <row r="2" s="102" customFormat="1" ht="25.5" spans="1:8">
      <c r="A2" s="105" t="s">
        <v>1</v>
      </c>
      <c r="B2" s="106" t="s">
        <v>2</v>
      </c>
      <c r="C2" s="106" t="s">
        <v>53</v>
      </c>
      <c r="D2" s="107" t="s">
        <v>54</v>
      </c>
      <c r="E2" s="118" t="s">
        <v>879</v>
      </c>
      <c r="F2" s="119" t="s">
        <v>55</v>
      </c>
      <c r="G2" s="119" t="s">
        <v>56</v>
      </c>
      <c r="H2" s="119" t="s">
        <v>4</v>
      </c>
    </row>
    <row r="3" s="102" customFormat="1" spans="1:8">
      <c r="A3" s="105">
        <f>ROW()-2</f>
        <v>1</v>
      </c>
      <c r="B3" s="108" t="s">
        <v>71</v>
      </c>
      <c r="C3" s="108" t="s">
        <v>72</v>
      </c>
      <c r="D3" s="109">
        <v>5445.95</v>
      </c>
      <c r="E3" s="110">
        <v>476.1</v>
      </c>
      <c r="F3" s="120">
        <v>5.57</v>
      </c>
      <c r="G3" s="105">
        <f t="shared" ref="G3:G25" si="0">D3*F3</f>
        <v>30333.9415</v>
      </c>
      <c r="H3" s="120"/>
    </row>
    <row r="4" s="102" customFormat="1" spans="1:8">
      <c r="A4" s="105">
        <f t="shared" ref="A4:A13" si="1">ROW()-2</f>
        <v>2</v>
      </c>
      <c r="B4" s="110" t="s">
        <v>73</v>
      </c>
      <c r="C4" s="110" t="s">
        <v>74</v>
      </c>
      <c r="D4" s="109">
        <v>4746.13</v>
      </c>
      <c r="E4" s="110">
        <v>566</v>
      </c>
      <c r="F4" s="120">
        <v>5.57</v>
      </c>
      <c r="G4" s="105">
        <f t="shared" si="0"/>
        <v>26435.9441</v>
      </c>
      <c r="H4" s="120"/>
    </row>
    <row r="5" s="102" customFormat="1" spans="1:8">
      <c r="A5" s="105">
        <f t="shared" si="1"/>
        <v>3</v>
      </c>
      <c r="B5" s="110" t="s">
        <v>75</v>
      </c>
      <c r="C5" s="110" t="s">
        <v>76</v>
      </c>
      <c r="D5" s="109">
        <v>2758.78</v>
      </c>
      <c r="E5" s="110">
        <v>272</v>
      </c>
      <c r="F5" s="120">
        <v>5.57</v>
      </c>
      <c r="G5" s="105">
        <f t="shared" si="0"/>
        <v>15366.4046</v>
      </c>
      <c r="H5" s="120"/>
    </row>
    <row r="6" s="102" customFormat="1" ht="25.5" spans="1:8">
      <c r="A6" s="105">
        <f t="shared" si="1"/>
        <v>4</v>
      </c>
      <c r="B6" s="110" t="s">
        <v>77</v>
      </c>
      <c r="C6" s="110" t="s">
        <v>78</v>
      </c>
      <c r="D6" s="111">
        <v>59343</v>
      </c>
      <c r="E6" s="110">
        <v>5111</v>
      </c>
      <c r="F6" s="120">
        <v>5.57</v>
      </c>
      <c r="G6" s="105">
        <f t="shared" si="0"/>
        <v>330540.51</v>
      </c>
      <c r="H6" s="120"/>
    </row>
    <row r="7" s="102" customFormat="1" spans="1:8">
      <c r="A7" s="105">
        <f t="shared" si="1"/>
        <v>5</v>
      </c>
      <c r="B7" s="110" t="s">
        <v>79</v>
      </c>
      <c r="C7" s="110" t="s">
        <v>80</v>
      </c>
      <c r="D7" s="111">
        <v>47486</v>
      </c>
      <c r="E7" s="110">
        <v>2643</v>
      </c>
      <c r="F7" s="120">
        <v>5.57</v>
      </c>
      <c r="G7" s="105">
        <f t="shared" si="0"/>
        <v>264497.02</v>
      </c>
      <c r="H7" s="120"/>
    </row>
    <row r="8" s="102" customFormat="1" spans="1:8">
      <c r="A8" s="105">
        <f t="shared" si="1"/>
        <v>6</v>
      </c>
      <c r="B8" s="110" t="s">
        <v>81</v>
      </c>
      <c r="C8" s="110" t="s">
        <v>82</v>
      </c>
      <c r="D8" s="111">
        <v>10500</v>
      </c>
      <c r="E8" s="110">
        <v>775.4</v>
      </c>
      <c r="F8" s="120">
        <v>5.57</v>
      </c>
      <c r="G8" s="105">
        <f t="shared" si="0"/>
        <v>58485</v>
      </c>
      <c r="H8" s="120"/>
    </row>
    <row r="9" s="102" customFormat="1" spans="1:8">
      <c r="A9" s="105">
        <f t="shared" si="1"/>
        <v>7</v>
      </c>
      <c r="B9" s="110" t="s">
        <v>83</v>
      </c>
      <c r="C9" s="110" t="s">
        <v>82</v>
      </c>
      <c r="D9" s="111">
        <v>9958</v>
      </c>
      <c r="E9" s="110">
        <v>617</v>
      </c>
      <c r="F9" s="120">
        <v>5.57</v>
      </c>
      <c r="G9" s="105">
        <f t="shared" si="0"/>
        <v>55466.06</v>
      </c>
      <c r="H9" s="120"/>
    </row>
    <row r="10" s="102" customFormat="1" spans="1:8">
      <c r="A10" s="105">
        <f t="shared" si="1"/>
        <v>8</v>
      </c>
      <c r="B10" s="112" t="s">
        <v>84</v>
      </c>
      <c r="C10" s="112" t="s">
        <v>85</v>
      </c>
      <c r="D10" s="113">
        <v>38815.8</v>
      </c>
      <c r="E10" s="112">
        <v>2461</v>
      </c>
      <c r="F10" s="120">
        <v>5.57</v>
      </c>
      <c r="G10" s="105">
        <f t="shared" si="0"/>
        <v>216204.006</v>
      </c>
      <c r="H10" s="120"/>
    </row>
    <row r="11" s="102" customFormat="1" ht="25.5" spans="1:8">
      <c r="A11" s="105">
        <f t="shared" si="1"/>
        <v>9</v>
      </c>
      <c r="B11" s="112" t="s">
        <v>84</v>
      </c>
      <c r="C11" s="112" t="s">
        <v>86</v>
      </c>
      <c r="D11" s="113">
        <v>48872.7</v>
      </c>
      <c r="E11" s="112">
        <v>3112</v>
      </c>
      <c r="F11" s="120">
        <v>5.57</v>
      </c>
      <c r="G11" s="105">
        <f t="shared" si="0"/>
        <v>272220.939</v>
      </c>
      <c r="H11" s="120"/>
    </row>
    <row r="12" s="102" customFormat="1" spans="1:8">
      <c r="A12" s="105">
        <f t="shared" si="1"/>
        <v>10</v>
      </c>
      <c r="B12" s="112" t="s">
        <v>87</v>
      </c>
      <c r="C12" s="112" t="s">
        <v>88</v>
      </c>
      <c r="D12" s="113">
        <v>26829</v>
      </c>
      <c r="E12" s="112">
        <v>2500</v>
      </c>
      <c r="F12" s="120">
        <v>5.57</v>
      </c>
      <c r="G12" s="105">
        <f t="shared" si="0"/>
        <v>149437.53</v>
      </c>
      <c r="H12" s="120"/>
    </row>
    <row r="13" s="102" customFormat="1" spans="1:8">
      <c r="A13" s="105">
        <f t="shared" si="1"/>
        <v>11</v>
      </c>
      <c r="B13" s="112" t="s">
        <v>89</v>
      </c>
      <c r="C13" s="112" t="s">
        <v>90</v>
      </c>
      <c r="D13" s="113">
        <v>37455</v>
      </c>
      <c r="E13" s="112">
        <v>3462.3</v>
      </c>
      <c r="F13" s="120">
        <v>5.57</v>
      </c>
      <c r="G13" s="105">
        <f t="shared" si="0"/>
        <v>208624.35</v>
      </c>
      <c r="H13" s="120"/>
    </row>
    <row r="14" s="102" customFormat="1" ht="25.5" spans="1:8">
      <c r="A14" s="105">
        <f t="shared" ref="A14:A25" si="2">ROW()-2</f>
        <v>12</v>
      </c>
      <c r="B14" s="112" t="s">
        <v>89</v>
      </c>
      <c r="C14" s="112" t="s">
        <v>91</v>
      </c>
      <c r="D14" s="113">
        <v>4683</v>
      </c>
      <c r="E14" s="112">
        <v>276</v>
      </c>
      <c r="F14" s="120">
        <v>5.57</v>
      </c>
      <c r="G14" s="105">
        <f t="shared" si="0"/>
        <v>26084.31</v>
      </c>
      <c r="H14" s="120"/>
    </row>
    <row r="15" s="102" customFormat="1" ht="25.5" spans="1:8">
      <c r="A15" s="105">
        <f t="shared" si="2"/>
        <v>13</v>
      </c>
      <c r="B15" s="112" t="s">
        <v>92</v>
      </c>
      <c r="C15" s="112" t="s">
        <v>93</v>
      </c>
      <c r="D15" s="113">
        <v>29848</v>
      </c>
      <c r="E15" s="112">
        <v>1940</v>
      </c>
      <c r="F15" s="120">
        <v>5.57</v>
      </c>
      <c r="G15" s="105">
        <f t="shared" si="0"/>
        <v>166253.36</v>
      </c>
      <c r="H15" s="120"/>
    </row>
    <row r="16" s="102" customFormat="1" ht="25.5" spans="1:8">
      <c r="A16" s="105">
        <f t="shared" si="2"/>
        <v>14</v>
      </c>
      <c r="B16" s="110" t="s">
        <v>94</v>
      </c>
      <c r="C16" s="110" t="s">
        <v>95</v>
      </c>
      <c r="D16" s="111">
        <v>19051.53</v>
      </c>
      <c r="E16" s="110">
        <v>1490.6</v>
      </c>
      <c r="F16" s="120">
        <v>5.57</v>
      </c>
      <c r="G16" s="105">
        <f t="shared" si="0"/>
        <v>106117.0221</v>
      </c>
      <c r="H16" s="120"/>
    </row>
    <row r="17" s="102" customFormat="1" spans="1:8">
      <c r="A17" s="105">
        <f t="shared" si="2"/>
        <v>15</v>
      </c>
      <c r="B17" s="110" t="s">
        <v>96</v>
      </c>
      <c r="C17" s="110" t="s">
        <v>97</v>
      </c>
      <c r="D17" s="111">
        <v>9330.91</v>
      </c>
      <c r="E17" s="110">
        <v>822.75</v>
      </c>
      <c r="F17" s="120">
        <v>5.57</v>
      </c>
      <c r="G17" s="105">
        <f t="shared" si="0"/>
        <v>51973.1687</v>
      </c>
      <c r="H17" s="120"/>
    </row>
    <row r="18" s="102" customFormat="1" spans="1:8">
      <c r="A18" s="105">
        <f t="shared" si="2"/>
        <v>16</v>
      </c>
      <c r="B18" s="110" t="s">
        <v>87</v>
      </c>
      <c r="C18" s="110" t="s">
        <v>98</v>
      </c>
      <c r="D18" s="111">
        <v>5755.16</v>
      </c>
      <c r="E18" s="110">
        <v>406.4</v>
      </c>
      <c r="F18" s="120">
        <v>5.57</v>
      </c>
      <c r="G18" s="105">
        <f t="shared" si="0"/>
        <v>32056.2412</v>
      </c>
      <c r="H18" s="120"/>
    </row>
    <row r="19" s="102" customFormat="1" spans="1:8">
      <c r="A19" s="105">
        <f t="shared" si="2"/>
        <v>17</v>
      </c>
      <c r="B19" s="112" t="s">
        <v>99</v>
      </c>
      <c r="C19" s="112" t="s">
        <v>100</v>
      </c>
      <c r="D19" s="113">
        <v>15810</v>
      </c>
      <c r="E19" s="112">
        <v>54</v>
      </c>
      <c r="F19" s="120">
        <v>5.57</v>
      </c>
      <c r="G19" s="105">
        <f t="shared" si="0"/>
        <v>88061.7</v>
      </c>
      <c r="H19" s="120"/>
    </row>
    <row r="20" s="102" customFormat="1" spans="1:8">
      <c r="A20" s="105">
        <f t="shared" si="2"/>
        <v>18</v>
      </c>
      <c r="B20" s="112" t="s">
        <v>101</v>
      </c>
      <c r="C20" s="112" t="s">
        <v>102</v>
      </c>
      <c r="D20" s="113">
        <v>20941</v>
      </c>
      <c r="E20" s="112">
        <v>2250</v>
      </c>
      <c r="F20" s="120">
        <v>5.57</v>
      </c>
      <c r="G20" s="105">
        <f t="shared" si="0"/>
        <v>116641.37</v>
      </c>
      <c r="H20" s="120"/>
    </row>
    <row r="21" s="102" customFormat="1" spans="1:8">
      <c r="A21" s="105">
        <f t="shared" si="2"/>
        <v>19</v>
      </c>
      <c r="B21" s="112" t="s">
        <v>103</v>
      </c>
      <c r="C21" s="112" t="s">
        <v>104</v>
      </c>
      <c r="D21" s="113">
        <v>39753</v>
      </c>
      <c r="E21" s="112">
        <v>1950</v>
      </c>
      <c r="F21" s="120">
        <v>5.57</v>
      </c>
      <c r="G21" s="105">
        <f t="shared" si="0"/>
        <v>221424.21</v>
      </c>
      <c r="H21" s="120"/>
    </row>
    <row r="22" s="102" customFormat="1" spans="1:8">
      <c r="A22" s="105">
        <f t="shared" si="2"/>
        <v>20</v>
      </c>
      <c r="B22" s="112" t="s">
        <v>105</v>
      </c>
      <c r="C22" s="112" t="s">
        <v>106</v>
      </c>
      <c r="D22" s="113">
        <v>44210</v>
      </c>
      <c r="E22" s="112">
        <v>2963</v>
      </c>
      <c r="F22" s="120">
        <v>5.57</v>
      </c>
      <c r="G22" s="105">
        <f t="shared" si="0"/>
        <v>246249.7</v>
      </c>
      <c r="H22" s="120"/>
    </row>
    <row r="23" s="103" customFormat="1" spans="1:8">
      <c r="A23" s="105">
        <f t="shared" si="2"/>
        <v>21</v>
      </c>
      <c r="B23" s="112" t="s">
        <v>107</v>
      </c>
      <c r="C23" s="112" t="s">
        <v>108</v>
      </c>
      <c r="D23" s="113">
        <v>33677</v>
      </c>
      <c r="E23" s="112">
        <v>2526</v>
      </c>
      <c r="F23" s="120">
        <v>5.57</v>
      </c>
      <c r="G23" s="105">
        <f t="shared" si="0"/>
        <v>187580.89</v>
      </c>
      <c r="H23" s="120"/>
    </row>
    <row r="24" s="103" customFormat="1" spans="1:8">
      <c r="A24" s="106">
        <f t="shared" si="2"/>
        <v>22</v>
      </c>
      <c r="B24" s="110" t="s">
        <v>107</v>
      </c>
      <c r="C24" s="110" t="s">
        <v>109</v>
      </c>
      <c r="D24" s="109">
        <v>10139.2</v>
      </c>
      <c r="E24" s="110" t="s">
        <v>214</v>
      </c>
      <c r="F24" s="120">
        <v>5.57</v>
      </c>
      <c r="G24" s="106">
        <f t="shared" si="0"/>
        <v>56475.344</v>
      </c>
      <c r="H24" s="120"/>
    </row>
    <row r="25" s="102" customFormat="1" ht="25.5" spans="1:8">
      <c r="A25" s="105">
        <f t="shared" ref="A25:A33" si="3">ROW()-2</f>
        <v>23</v>
      </c>
      <c r="B25" s="112" t="s">
        <v>84</v>
      </c>
      <c r="C25" s="112" t="s">
        <v>110</v>
      </c>
      <c r="D25" s="113">
        <v>44482</v>
      </c>
      <c r="E25" s="112">
        <v>3299</v>
      </c>
      <c r="F25" s="120">
        <v>5.57</v>
      </c>
      <c r="G25" s="105">
        <f t="shared" ref="G25:G81" si="4">D25*F25</f>
        <v>247764.74</v>
      </c>
      <c r="H25" s="120"/>
    </row>
    <row r="26" s="102" customFormat="1" ht="25.5" spans="1:8">
      <c r="A26" s="105">
        <f t="shared" si="3"/>
        <v>24</v>
      </c>
      <c r="B26" s="112" t="s">
        <v>84</v>
      </c>
      <c r="C26" s="112" t="s">
        <v>111</v>
      </c>
      <c r="D26" s="113">
        <v>23600</v>
      </c>
      <c r="E26" s="112">
        <v>1193.4</v>
      </c>
      <c r="F26" s="120">
        <v>5.57</v>
      </c>
      <c r="G26" s="105">
        <f t="shared" si="4"/>
        <v>131452</v>
      </c>
      <c r="H26" s="120"/>
    </row>
    <row r="27" s="102" customFormat="1" spans="1:8">
      <c r="A27" s="105">
        <f t="shared" si="3"/>
        <v>25</v>
      </c>
      <c r="B27" s="110" t="s">
        <v>112</v>
      </c>
      <c r="C27" s="110" t="s">
        <v>104</v>
      </c>
      <c r="D27" s="109">
        <v>18490</v>
      </c>
      <c r="E27" s="110">
        <v>1770</v>
      </c>
      <c r="F27" s="120">
        <v>5.57</v>
      </c>
      <c r="G27" s="105">
        <f t="shared" si="4"/>
        <v>102989.3</v>
      </c>
      <c r="H27" s="120"/>
    </row>
    <row r="28" s="102" customFormat="1" spans="1:8">
      <c r="A28" s="105">
        <f t="shared" si="3"/>
        <v>26</v>
      </c>
      <c r="B28" s="110" t="s">
        <v>113</v>
      </c>
      <c r="C28" s="110" t="s">
        <v>104</v>
      </c>
      <c r="D28" s="109">
        <v>27466</v>
      </c>
      <c r="E28" s="110">
        <v>2186</v>
      </c>
      <c r="F28" s="120">
        <v>5.57</v>
      </c>
      <c r="G28" s="105">
        <f t="shared" si="4"/>
        <v>152985.62</v>
      </c>
      <c r="H28" s="120"/>
    </row>
    <row r="29" s="102" customFormat="1" spans="1:8">
      <c r="A29" s="105">
        <f t="shared" si="3"/>
        <v>27</v>
      </c>
      <c r="B29" s="110" t="s">
        <v>114</v>
      </c>
      <c r="C29" s="110" t="s">
        <v>104</v>
      </c>
      <c r="D29" s="109">
        <v>16620</v>
      </c>
      <c r="E29" s="110">
        <v>1494</v>
      </c>
      <c r="F29" s="120">
        <v>5.57</v>
      </c>
      <c r="G29" s="105">
        <f t="shared" si="4"/>
        <v>92573.4</v>
      </c>
      <c r="H29" s="120"/>
    </row>
    <row r="30" s="102" customFormat="1" spans="1:8">
      <c r="A30" s="105">
        <f t="shared" si="3"/>
        <v>28</v>
      </c>
      <c r="B30" s="110" t="s">
        <v>115</v>
      </c>
      <c r="C30" s="110" t="s">
        <v>102</v>
      </c>
      <c r="D30" s="109">
        <v>12172</v>
      </c>
      <c r="E30" s="110">
        <v>881</v>
      </c>
      <c r="F30" s="120">
        <v>5.57</v>
      </c>
      <c r="G30" s="105">
        <f t="shared" si="4"/>
        <v>67798.04</v>
      </c>
      <c r="H30" s="120"/>
    </row>
    <row r="31" s="102" customFormat="1" spans="1:8">
      <c r="A31" s="105">
        <f t="shared" si="3"/>
        <v>29</v>
      </c>
      <c r="B31" s="110" t="s">
        <v>115</v>
      </c>
      <c r="C31" s="110" t="s">
        <v>116</v>
      </c>
      <c r="D31" s="109">
        <v>6260</v>
      </c>
      <c r="E31" s="110">
        <v>346.3</v>
      </c>
      <c r="F31" s="120">
        <v>5.57</v>
      </c>
      <c r="G31" s="105">
        <f t="shared" si="4"/>
        <v>34868.2</v>
      </c>
      <c r="H31" s="120"/>
    </row>
    <row r="32" s="102" customFormat="1" spans="1:8">
      <c r="A32" s="105">
        <f t="shared" si="3"/>
        <v>30</v>
      </c>
      <c r="B32" s="110" t="s">
        <v>117</v>
      </c>
      <c r="C32" s="110" t="s">
        <v>118</v>
      </c>
      <c r="D32" s="109">
        <v>5585</v>
      </c>
      <c r="E32" s="110">
        <v>221.4</v>
      </c>
      <c r="F32" s="120">
        <v>5.57</v>
      </c>
      <c r="G32" s="105">
        <f t="shared" si="4"/>
        <v>31108.45</v>
      </c>
      <c r="H32" s="120"/>
    </row>
    <row r="33" s="102" customFormat="1" spans="1:8">
      <c r="A33" s="105">
        <f t="shared" si="3"/>
        <v>31</v>
      </c>
      <c r="B33" s="110" t="s">
        <v>119</v>
      </c>
      <c r="C33" s="110" t="s">
        <v>120</v>
      </c>
      <c r="D33" s="109">
        <v>98649.64</v>
      </c>
      <c r="E33" s="110">
        <v>5078.76</v>
      </c>
      <c r="F33" s="120">
        <v>5.57</v>
      </c>
      <c r="G33" s="105">
        <f t="shared" si="4"/>
        <v>549478.4948</v>
      </c>
      <c r="H33" s="120"/>
    </row>
    <row r="34" s="102" customFormat="1" ht="25.5" spans="1:8">
      <c r="A34" s="105">
        <f t="shared" ref="A34:A48" si="5">ROW()-2</f>
        <v>32</v>
      </c>
      <c r="B34" s="114" t="s">
        <v>121</v>
      </c>
      <c r="C34" s="110" t="s">
        <v>122</v>
      </c>
      <c r="D34" s="109">
        <v>4500</v>
      </c>
      <c r="E34" s="110" t="s">
        <v>214</v>
      </c>
      <c r="F34" s="120">
        <v>5.57</v>
      </c>
      <c r="G34" s="105">
        <f t="shared" si="4"/>
        <v>25065</v>
      </c>
      <c r="H34" s="120"/>
    </row>
    <row r="35" s="102" customFormat="1" ht="25.5" spans="1:8">
      <c r="A35" s="105">
        <f t="shared" si="5"/>
        <v>33</v>
      </c>
      <c r="B35" s="110" t="s">
        <v>123</v>
      </c>
      <c r="C35" s="110" t="s">
        <v>880</v>
      </c>
      <c r="D35" s="109">
        <v>6009.75</v>
      </c>
      <c r="E35" s="110" t="s">
        <v>214</v>
      </c>
      <c r="F35" s="120">
        <v>5.57</v>
      </c>
      <c r="G35" s="105">
        <f t="shared" si="4"/>
        <v>33474.3075</v>
      </c>
      <c r="H35" s="120"/>
    </row>
    <row r="36" s="102" customFormat="1" spans="1:8">
      <c r="A36" s="105">
        <f t="shared" si="5"/>
        <v>34</v>
      </c>
      <c r="B36" s="110" t="s">
        <v>125</v>
      </c>
      <c r="C36" s="110" t="s">
        <v>126</v>
      </c>
      <c r="D36" s="109">
        <v>20400</v>
      </c>
      <c r="E36" s="110" t="s">
        <v>214</v>
      </c>
      <c r="F36" s="120">
        <v>5.57</v>
      </c>
      <c r="G36" s="105">
        <f t="shared" si="4"/>
        <v>113628</v>
      </c>
      <c r="H36" s="121"/>
    </row>
    <row r="37" s="102" customFormat="1" ht="25.5" spans="1:8">
      <c r="A37" s="105">
        <f t="shared" si="5"/>
        <v>35</v>
      </c>
      <c r="B37" s="110" t="s">
        <v>127</v>
      </c>
      <c r="C37" s="110" t="s">
        <v>128</v>
      </c>
      <c r="D37" s="109">
        <v>3572</v>
      </c>
      <c r="E37" s="110" t="s">
        <v>214</v>
      </c>
      <c r="F37" s="120">
        <v>5.57</v>
      </c>
      <c r="G37" s="105">
        <f t="shared" si="4"/>
        <v>19896.04</v>
      </c>
      <c r="H37" s="121"/>
    </row>
    <row r="38" s="102" customFormat="1" ht="25.5" spans="1:8">
      <c r="A38" s="105">
        <f t="shared" si="5"/>
        <v>36</v>
      </c>
      <c r="B38" s="110" t="s">
        <v>129</v>
      </c>
      <c r="C38" s="110" t="s">
        <v>130</v>
      </c>
      <c r="D38" s="109">
        <v>8800</v>
      </c>
      <c r="E38" s="110" t="s">
        <v>214</v>
      </c>
      <c r="F38" s="120">
        <v>5.57</v>
      </c>
      <c r="G38" s="105">
        <f t="shared" si="4"/>
        <v>49016</v>
      </c>
      <c r="H38" s="121"/>
    </row>
    <row r="39" s="102" customFormat="1" ht="25.5" spans="1:8">
      <c r="A39" s="105">
        <f t="shared" si="5"/>
        <v>37</v>
      </c>
      <c r="B39" s="110" t="s">
        <v>131</v>
      </c>
      <c r="C39" s="110" t="s">
        <v>132</v>
      </c>
      <c r="D39" s="109">
        <v>3492</v>
      </c>
      <c r="E39" s="110" t="s">
        <v>214</v>
      </c>
      <c r="F39" s="120">
        <v>5.57</v>
      </c>
      <c r="G39" s="105">
        <f t="shared" si="4"/>
        <v>19450.44</v>
      </c>
      <c r="H39" s="121"/>
    </row>
    <row r="40" s="102" customFormat="1" ht="25.5" spans="1:8">
      <c r="A40" s="105">
        <f t="shared" si="5"/>
        <v>38</v>
      </c>
      <c r="B40" s="110" t="s">
        <v>133</v>
      </c>
      <c r="C40" s="110" t="s">
        <v>134</v>
      </c>
      <c r="D40" s="109">
        <v>4064</v>
      </c>
      <c r="E40" s="110" t="s">
        <v>214</v>
      </c>
      <c r="F40" s="120">
        <v>5.57</v>
      </c>
      <c r="G40" s="105">
        <f t="shared" si="4"/>
        <v>22636.48</v>
      </c>
      <c r="H40" s="121"/>
    </row>
    <row r="41" s="102" customFormat="1" ht="25.5" spans="1:8">
      <c r="A41" s="105">
        <f t="shared" si="5"/>
        <v>39</v>
      </c>
      <c r="B41" s="110" t="s">
        <v>135</v>
      </c>
      <c r="C41" s="110" t="s">
        <v>136</v>
      </c>
      <c r="D41" s="109">
        <v>2800</v>
      </c>
      <c r="E41" s="110" t="s">
        <v>214</v>
      </c>
      <c r="F41" s="120">
        <v>5.57</v>
      </c>
      <c r="G41" s="105">
        <f t="shared" si="4"/>
        <v>15596</v>
      </c>
      <c r="H41" s="121"/>
    </row>
    <row r="42" s="102" customFormat="1" ht="25.5" spans="1:8">
      <c r="A42" s="105">
        <f t="shared" si="5"/>
        <v>40</v>
      </c>
      <c r="B42" s="115" t="s">
        <v>73</v>
      </c>
      <c r="C42" s="115" t="s">
        <v>137</v>
      </c>
      <c r="D42" s="116">
        <v>4778</v>
      </c>
      <c r="E42" s="122">
        <v>240</v>
      </c>
      <c r="F42" s="123">
        <v>5.57</v>
      </c>
      <c r="G42" s="115">
        <f t="shared" si="4"/>
        <v>26613.46</v>
      </c>
      <c r="H42" s="117" t="s">
        <v>138</v>
      </c>
    </row>
    <row r="43" s="102" customFormat="1" ht="25.5" spans="1:8">
      <c r="A43" s="105">
        <f t="shared" si="5"/>
        <v>41</v>
      </c>
      <c r="B43" s="115" t="s">
        <v>139</v>
      </c>
      <c r="C43" s="117" t="s">
        <v>140</v>
      </c>
      <c r="D43" s="115">
        <v>2350</v>
      </c>
      <c r="E43" s="115">
        <v>175</v>
      </c>
      <c r="F43" s="123">
        <v>5.57</v>
      </c>
      <c r="G43" s="115">
        <f t="shared" si="4"/>
        <v>13089.5</v>
      </c>
      <c r="H43" s="117" t="s">
        <v>141</v>
      </c>
    </row>
    <row r="44" s="102" customFormat="1" spans="1:8">
      <c r="A44" s="105">
        <f t="shared" si="5"/>
        <v>42</v>
      </c>
      <c r="B44" s="115" t="s">
        <v>84</v>
      </c>
      <c r="C44" s="117" t="s">
        <v>142</v>
      </c>
      <c r="D44" s="115">
        <v>16028</v>
      </c>
      <c r="E44" s="115">
        <v>965</v>
      </c>
      <c r="F44" s="123">
        <v>5.57</v>
      </c>
      <c r="G44" s="115">
        <f t="shared" si="4"/>
        <v>89275.96</v>
      </c>
      <c r="H44" s="117" t="s">
        <v>143</v>
      </c>
    </row>
    <row r="45" s="102" customFormat="1" ht="25.5" spans="1:8">
      <c r="A45" s="105">
        <f t="shared" si="5"/>
        <v>43</v>
      </c>
      <c r="B45" s="115" t="s">
        <v>84</v>
      </c>
      <c r="C45" s="117" t="s">
        <v>144</v>
      </c>
      <c r="D45" s="115">
        <v>28254</v>
      </c>
      <c r="E45" s="115">
        <v>2117.7</v>
      </c>
      <c r="F45" s="123">
        <v>5.57</v>
      </c>
      <c r="G45" s="115">
        <f t="shared" si="4"/>
        <v>157374.78</v>
      </c>
      <c r="H45" s="117" t="s">
        <v>141</v>
      </c>
    </row>
    <row r="46" s="102" customFormat="1" spans="1:8">
      <c r="A46" s="105">
        <f t="shared" si="5"/>
        <v>44</v>
      </c>
      <c r="B46" s="110" t="s">
        <v>145</v>
      </c>
      <c r="C46" s="110" t="s">
        <v>146</v>
      </c>
      <c r="D46" s="109">
        <v>25083</v>
      </c>
      <c r="E46" s="106">
        <v>1670.8</v>
      </c>
      <c r="F46" s="124" t="s">
        <v>881</v>
      </c>
      <c r="G46" s="125">
        <f t="shared" si="4"/>
        <v>139712.31</v>
      </c>
      <c r="H46" s="126"/>
    </row>
    <row r="47" s="102" customFormat="1" spans="1:8">
      <c r="A47" s="105">
        <f t="shared" si="5"/>
        <v>45</v>
      </c>
      <c r="B47" s="110" t="s">
        <v>58</v>
      </c>
      <c r="C47" s="110" t="s">
        <v>59</v>
      </c>
      <c r="D47" s="109">
        <v>27180</v>
      </c>
      <c r="E47" s="106">
        <v>1642</v>
      </c>
      <c r="F47" s="124" t="s">
        <v>881</v>
      </c>
      <c r="G47" s="125">
        <f t="shared" si="4"/>
        <v>151392.6</v>
      </c>
      <c r="H47" s="126"/>
    </row>
    <row r="48" s="103" customFormat="1" ht="25.5" spans="1:8">
      <c r="A48" s="105">
        <f t="shared" si="5"/>
        <v>46</v>
      </c>
      <c r="B48" s="110" t="s">
        <v>148</v>
      </c>
      <c r="C48" s="110" t="s">
        <v>882</v>
      </c>
      <c r="D48" s="109">
        <v>4754</v>
      </c>
      <c r="E48" s="106"/>
      <c r="F48" s="124" t="s">
        <v>881</v>
      </c>
      <c r="G48" s="105">
        <f t="shared" si="4"/>
        <v>26479.78</v>
      </c>
      <c r="H48" s="126" t="s">
        <v>141</v>
      </c>
    </row>
    <row r="49" s="102" customFormat="1" ht="25.5" spans="1:8">
      <c r="A49" s="105">
        <f t="shared" ref="A49:A57" si="6">ROW()-2</f>
        <v>47</v>
      </c>
      <c r="B49" s="110" t="s">
        <v>150</v>
      </c>
      <c r="C49" s="110" t="s">
        <v>146</v>
      </c>
      <c r="D49" s="109">
        <v>11918</v>
      </c>
      <c r="E49" s="106">
        <v>1160.7</v>
      </c>
      <c r="F49" s="124" t="s">
        <v>881</v>
      </c>
      <c r="G49" s="125">
        <f t="shared" si="4"/>
        <v>66383.26</v>
      </c>
      <c r="H49" s="126"/>
    </row>
    <row r="50" s="102" customFormat="1" ht="25.5" spans="1:8">
      <c r="A50" s="105">
        <f t="shared" si="6"/>
        <v>48</v>
      </c>
      <c r="B50" s="110" t="s">
        <v>151</v>
      </c>
      <c r="C50" s="110" t="s">
        <v>152</v>
      </c>
      <c r="D50" s="109">
        <v>6932</v>
      </c>
      <c r="E50" s="106">
        <v>456</v>
      </c>
      <c r="F50" s="124" t="s">
        <v>881</v>
      </c>
      <c r="G50" s="125">
        <f t="shared" si="4"/>
        <v>38611.24</v>
      </c>
      <c r="H50" s="126"/>
    </row>
    <row r="51" s="102" customFormat="1" ht="25.5" spans="1:8">
      <c r="A51" s="105">
        <f t="shared" si="6"/>
        <v>49</v>
      </c>
      <c r="B51" s="110" t="s">
        <v>153</v>
      </c>
      <c r="C51" s="110" t="s">
        <v>154</v>
      </c>
      <c r="D51" s="109">
        <v>23980</v>
      </c>
      <c r="E51" s="106">
        <v>2247.6</v>
      </c>
      <c r="F51" s="124" t="s">
        <v>881</v>
      </c>
      <c r="G51" s="125">
        <f t="shared" si="4"/>
        <v>133568.6</v>
      </c>
      <c r="H51" s="126"/>
    </row>
    <row r="52" s="102" customFormat="1" ht="25.5" spans="1:8">
      <c r="A52" s="105">
        <f t="shared" si="6"/>
        <v>50</v>
      </c>
      <c r="B52" s="110" t="s">
        <v>155</v>
      </c>
      <c r="C52" s="110" t="s">
        <v>156</v>
      </c>
      <c r="D52" s="109">
        <v>5806</v>
      </c>
      <c r="E52" s="106">
        <v>562.6</v>
      </c>
      <c r="F52" s="124" t="s">
        <v>881</v>
      </c>
      <c r="G52" s="125">
        <f t="shared" si="4"/>
        <v>32339.42</v>
      </c>
      <c r="H52" s="126"/>
    </row>
    <row r="53" s="102" customFormat="1" spans="1:8">
      <c r="A53" s="105">
        <f t="shared" si="6"/>
        <v>51</v>
      </c>
      <c r="B53" s="112" t="s">
        <v>61</v>
      </c>
      <c r="C53" s="112" t="s">
        <v>62</v>
      </c>
      <c r="D53" s="113">
        <v>26078</v>
      </c>
      <c r="E53" s="105">
        <v>2186.3</v>
      </c>
      <c r="F53" s="124" t="s">
        <v>881</v>
      </c>
      <c r="G53" s="125">
        <f t="shared" si="4"/>
        <v>145254.46</v>
      </c>
      <c r="H53" s="126"/>
    </row>
    <row r="54" s="102" customFormat="1" spans="1:8">
      <c r="A54" s="105">
        <f t="shared" si="6"/>
        <v>52</v>
      </c>
      <c r="B54" s="110" t="s">
        <v>157</v>
      </c>
      <c r="C54" s="110" t="s">
        <v>62</v>
      </c>
      <c r="D54" s="109">
        <v>25082</v>
      </c>
      <c r="E54" s="106">
        <v>4285.31</v>
      </c>
      <c r="F54" s="124" t="s">
        <v>881</v>
      </c>
      <c r="G54" s="125">
        <f t="shared" si="4"/>
        <v>139706.74</v>
      </c>
      <c r="H54" s="126"/>
    </row>
    <row r="55" s="102" customFormat="1" spans="1:8">
      <c r="A55" s="105">
        <f t="shared" si="6"/>
        <v>53</v>
      </c>
      <c r="B55" s="110" t="s">
        <v>63</v>
      </c>
      <c r="C55" s="110" t="s">
        <v>64</v>
      </c>
      <c r="D55" s="109">
        <v>91658</v>
      </c>
      <c r="E55" s="106">
        <v>6587.6</v>
      </c>
      <c r="F55" s="124" t="s">
        <v>881</v>
      </c>
      <c r="G55" s="125">
        <f t="shared" si="4"/>
        <v>510535.06</v>
      </c>
      <c r="H55" s="126"/>
    </row>
    <row r="56" s="102" customFormat="1" spans="1:8">
      <c r="A56" s="105">
        <f t="shared" si="6"/>
        <v>54</v>
      </c>
      <c r="B56" s="110" t="s">
        <v>65</v>
      </c>
      <c r="C56" s="110" t="s">
        <v>64</v>
      </c>
      <c r="D56" s="109">
        <v>57865</v>
      </c>
      <c r="E56" s="106">
        <v>4099.32</v>
      </c>
      <c r="F56" s="124" t="s">
        <v>881</v>
      </c>
      <c r="G56" s="125">
        <f t="shared" si="4"/>
        <v>322308.05</v>
      </c>
      <c r="H56" s="126"/>
    </row>
    <row r="57" s="102" customFormat="1" ht="25.5" spans="1:8">
      <c r="A57" s="105">
        <f t="shared" si="6"/>
        <v>55</v>
      </c>
      <c r="B57" s="114" t="s">
        <v>883</v>
      </c>
      <c r="C57" s="110"/>
      <c r="D57" s="109"/>
      <c r="E57" s="106">
        <v>21.2</v>
      </c>
      <c r="F57" s="124" t="s">
        <v>881</v>
      </c>
      <c r="G57" s="125">
        <f t="shared" si="4"/>
        <v>0</v>
      </c>
      <c r="H57" s="126"/>
    </row>
    <row r="58" s="102" customFormat="1" spans="1:8">
      <c r="A58" s="105">
        <f t="shared" ref="A58:A64" si="7">ROW()-2</f>
        <v>56</v>
      </c>
      <c r="B58" s="110" t="s">
        <v>158</v>
      </c>
      <c r="C58" s="110" t="s">
        <v>146</v>
      </c>
      <c r="D58" s="109">
        <v>23668</v>
      </c>
      <c r="E58" s="106">
        <v>1844.3</v>
      </c>
      <c r="F58" s="124" t="s">
        <v>881</v>
      </c>
      <c r="G58" s="125">
        <f t="shared" si="4"/>
        <v>131830.76</v>
      </c>
      <c r="H58" s="127"/>
    </row>
    <row r="59" s="102" customFormat="1" spans="1:8">
      <c r="A59" s="105">
        <f t="shared" si="7"/>
        <v>57</v>
      </c>
      <c r="B59" s="110" t="s">
        <v>159</v>
      </c>
      <c r="C59" s="110" t="s">
        <v>160</v>
      </c>
      <c r="D59" s="109">
        <v>43932</v>
      </c>
      <c r="E59" s="106">
        <v>3063.7</v>
      </c>
      <c r="F59" s="124" t="s">
        <v>881</v>
      </c>
      <c r="G59" s="125">
        <f t="shared" si="4"/>
        <v>244701.24</v>
      </c>
      <c r="H59" s="127"/>
    </row>
    <row r="60" s="102" customFormat="1" spans="1:8">
      <c r="A60" s="105">
        <f t="shared" si="7"/>
        <v>58</v>
      </c>
      <c r="B60" s="110" t="s">
        <v>161</v>
      </c>
      <c r="C60" s="110" t="s">
        <v>162</v>
      </c>
      <c r="D60" s="109">
        <v>4743</v>
      </c>
      <c r="E60" s="106">
        <v>473.3</v>
      </c>
      <c r="F60" s="124" t="s">
        <v>881</v>
      </c>
      <c r="G60" s="125">
        <f t="shared" si="4"/>
        <v>26418.51</v>
      </c>
      <c r="H60" s="127"/>
    </row>
    <row r="61" s="102" customFormat="1" spans="1:8">
      <c r="A61" s="105">
        <f t="shared" si="7"/>
        <v>59</v>
      </c>
      <c r="B61" s="110" t="s">
        <v>163</v>
      </c>
      <c r="C61" s="110" t="s">
        <v>162</v>
      </c>
      <c r="D61" s="109">
        <v>6087</v>
      </c>
      <c r="E61" s="106">
        <v>389.3</v>
      </c>
      <c r="F61" s="124" t="s">
        <v>881</v>
      </c>
      <c r="G61" s="125">
        <f t="shared" si="4"/>
        <v>33904.59</v>
      </c>
      <c r="H61" s="127"/>
    </row>
    <row r="62" s="102" customFormat="1" spans="1:8">
      <c r="A62" s="105">
        <f t="shared" si="7"/>
        <v>60</v>
      </c>
      <c r="B62" s="110" t="s">
        <v>164</v>
      </c>
      <c r="C62" s="110" t="s">
        <v>165</v>
      </c>
      <c r="D62" s="109">
        <v>17763</v>
      </c>
      <c r="E62" s="106">
        <v>1526.4</v>
      </c>
      <c r="F62" s="124" t="s">
        <v>881</v>
      </c>
      <c r="G62" s="125">
        <f t="shared" si="4"/>
        <v>98939.91</v>
      </c>
      <c r="H62" s="127"/>
    </row>
    <row r="63" s="102" customFormat="1" spans="1:8">
      <c r="A63" s="105">
        <f t="shared" si="7"/>
        <v>61</v>
      </c>
      <c r="B63" s="110" t="s">
        <v>166</v>
      </c>
      <c r="C63" s="110" t="s">
        <v>165</v>
      </c>
      <c r="D63" s="109">
        <v>18860</v>
      </c>
      <c r="E63" s="106">
        <v>1814.9</v>
      </c>
      <c r="F63" s="124" t="s">
        <v>881</v>
      </c>
      <c r="G63" s="125">
        <f t="shared" si="4"/>
        <v>105050.2</v>
      </c>
      <c r="H63" s="127"/>
    </row>
    <row r="64" s="102" customFormat="1" spans="1:8">
      <c r="A64" s="105">
        <f t="shared" si="7"/>
        <v>62</v>
      </c>
      <c r="B64" s="110" t="s">
        <v>63</v>
      </c>
      <c r="C64" s="110" t="s">
        <v>66</v>
      </c>
      <c r="D64" s="109">
        <v>117360</v>
      </c>
      <c r="E64" s="106">
        <v>7198.5</v>
      </c>
      <c r="F64" s="124" t="s">
        <v>881</v>
      </c>
      <c r="G64" s="125">
        <f t="shared" si="4"/>
        <v>653695.2</v>
      </c>
      <c r="H64" s="127"/>
    </row>
    <row r="65" s="102" customFormat="1" spans="1:8">
      <c r="A65" s="105">
        <f t="shared" ref="A65:A81" si="8">ROW()-2</f>
        <v>63</v>
      </c>
      <c r="B65" s="110" t="s">
        <v>65</v>
      </c>
      <c r="C65" s="110" t="s">
        <v>66</v>
      </c>
      <c r="D65" s="109">
        <v>61796</v>
      </c>
      <c r="E65" s="106">
        <v>4741.6</v>
      </c>
      <c r="F65" s="124" t="s">
        <v>881</v>
      </c>
      <c r="G65" s="125">
        <f t="shared" si="4"/>
        <v>344203.72</v>
      </c>
      <c r="H65" s="127"/>
    </row>
    <row r="66" s="102" customFormat="1" ht="25.5" spans="1:8">
      <c r="A66" s="105">
        <f t="shared" si="8"/>
        <v>64</v>
      </c>
      <c r="B66" s="110" t="s">
        <v>167</v>
      </c>
      <c r="C66" s="110" t="s">
        <v>168</v>
      </c>
      <c r="D66" s="109">
        <v>7694</v>
      </c>
      <c r="E66" s="106">
        <v>370</v>
      </c>
      <c r="F66" s="124" t="s">
        <v>881</v>
      </c>
      <c r="G66" s="125">
        <f t="shared" si="4"/>
        <v>42855.58</v>
      </c>
      <c r="H66" s="127"/>
    </row>
    <row r="67" s="102" customFormat="1" spans="1:8">
      <c r="A67" s="105">
        <f t="shared" si="8"/>
        <v>65</v>
      </c>
      <c r="B67" s="110" t="s">
        <v>169</v>
      </c>
      <c r="C67" s="110" t="s">
        <v>170</v>
      </c>
      <c r="D67" s="109">
        <v>3850</v>
      </c>
      <c r="E67" s="106">
        <v>365</v>
      </c>
      <c r="F67" s="124" t="s">
        <v>881</v>
      </c>
      <c r="G67" s="125">
        <f t="shared" si="4"/>
        <v>21444.5</v>
      </c>
      <c r="H67" s="127"/>
    </row>
    <row r="68" s="102" customFormat="1" ht="25.5" spans="1:8">
      <c r="A68" s="105">
        <f t="shared" si="8"/>
        <v>66</v>
      </c>
      <c r="B68" s="110" t="s">
        <v>171</v>
      </c>
      <c r="C68" s="110" t="s">
        <v>172</v>
      </c>
      <c r="D68" s="109">
        <v>46304</v>
      </c>
      <c r="E68" s="106">
        <v>143.7</v>
      </c>
      <c r="F68" s="124" t="s">
        <v>881</v>
      </c>
      <c r="G68" s="125">
        <f t="shared" si="4"/>
        <v>257913.28</v>
      </c>
      <c r="H68" s="127"/>
    </row>
    <row r="69" s="102" customFormat="1" ht="25.5" spans="1:8">
      <c r="A69" s="105">
        <f t="shared" si="8"/>
        <v>67</v>
      </c>
      <c r="B69" s="110" t="s">
        <v>173</v>
      </c>
      <c r="C69" s="110" t="s">
        <v>146</v>
      </c>
      <c r="D69" s="109">
        <v>16320</v>
      </c>
      <c r="E69" s="106">
        <v>1399.96</v>
      </c>
      <c r="F69" s="124" t="s">
        <v>881</v>
      </c>
      <c r="G69" s="125">
        <f t="shared" si="4"/>
        <v>90902.4</v>
      </c>
      <c r="H69" s="127"/>
    </row>
    <row r="70" s="102" customFormat="1" ht="25.5" spans="1:8">
      <c r="A70" s="105">
        <f t="shared" si="8"/>
        <v>68</v>
      </c>
      <c r="B70" s="110" t="s">
        <v>174</v>
      </c>
      <c r="C70" s="106" t="s">
        <v>175</v>
      </c>
      <c r="D70" s="128">
        <v>7981.48</v>
      </c>
      <c r="E70" s="120">
        <v>735.9</v>
      </c>
      <c r="F70" s="124" t="s">
        <v>881</v>
      </c>
      <c r="G70" s="125">
        <f t="shared" si="4"/>
        <v>44456.8436</v>
      </c>
      <c r="H70" s="127"/>
    </row>
    <row r="71" s="102" customFormat="1" spans="1:8">
      <c r="A71" s="105">
        <f t="shared" si="8"/>
        <v>69</v>
      </c>
      <c r="B71" s="110" t="s">
        <v>176</v>
      </c>
      <c r="C71" s="110" t="s">
        <v>177</v>
      </c>
      <c r="D71" s="109">
        <v>9612</v>
      </c>
      <c r="E71" s="106">
        <v>500</v>
      </c>
      <c r="F71" s="124" t="s">
        <v>881</v>
      </c>
      <c r="G71" s="125">
        <f t="shared" si="4"/>
        <v>53538.84</v>
      </c>
      <c r="H71" s="127"/>
    </row>
    <row r="72" s="102" customFormat="1" ht="25.5" spans="1:8">
      <c r="A72" s="105">
        <f t="shared" si="8"/>
        <v>70</v>
      </c>
      <c r="B72" s="117" t="s">
        <v>178</v>
      </c>
      <c r="C72" s="115" t="s">
        <v>179</v>
      </c>
      <c r="D72" s="115">
        <v>4025</v>
      </c>
      <c r="E72" s="115">
        <v>350</v>
      </c>
      <c r="F72" s="115">
        <v>5.57</v>
      </c>
      <c r="G72" s="115">
        <f t="shared" si="4"/>
        <v>22419.25</v>
      </c>
      <c r="H72" s="141" t="s">
        <v>141</v>
      </c>
    </row>
    <row r="73" s="102" customFormat="1" spans="1:8">
      <c r="A73" s="105">
        <f t="shared" si="8"/>
        <v>71</v>
      </c>
      <c r="B73" s="110" t="s">
        <v>180</v>
      </c>
      <c r="C73" s="110" t="s">
        <v>181</v>
      </c>
      <c r="D73" s="107">
        <v>22531</v>
      </c>
      <c r="E73" s="140">
        <v>2182.2</v>
      </c>
      <c r="F73" s="120">
        <v>5.57</v>
      </c>
      <c r="G73" s="125">
        <f t="shared" si="4"/>
        <v>125497.67</v>
      </c>
      <c r="H73" s="120"/>
    </row>
    <row r="74" s="102" customFormat="1" spans="1:8">
      <c r="A74" s="105">
        <f t="shared" si="8"/>
        <v>72</v>
      </c>
      <c r="B74" s="118" t="s">
        <v>67</v>
      </c>
      <c r="C74" s="110" t="s">
        <v>68</v>
      </c>
      <c r="D74" s="107">
        <v>44805</v>
      </c>
      <c r="E74" s="140">
        <v>3294.6</v>
      </c>
      <c r="F74" s="120">
        <v>5.57</v>
      </c>
      <c r="G74" s="125">
        <f t="shared" si="4"/>
        <v>249563.85</v>
      </c>
      <c r="H74" s="120"/>
    </row>
    <row r="75" s="102" customFormat="1" spans="1:8">
      <c r="A75" s="105">
        <f t="shared" si="8"/>
        <v>73</v>
      </c>
      <c r="B75" s="118" t="s">
        <v>67</v>
      </c>
      <c r="C75" s="110" t="s">
        <v>182</v>
      </c>
      <c r="D75" s="107">
        <v>38726</v>
      </c>
      <c r="E75" s="140">
        <v>2634.4</v>
      </c>
      <c r="F75" s="120">
        <v>5.57</v>
      </c>
      <c r="G75" s="125">
        <f t="shared" si="4"/>
        <v>215703.82</v>
      </c>
      <c r="H75" s="121"/>
    </row>
    <row r="76" s="102" customFormat="1" spans="1:8">
      <c r="A76" s="105">
        <f t="shared" si="8"/>
        <v>74</v>
      </c>
      <c r="B76" s="129" t="s">
        <v>69</v>
      </c>
      <c r="C76" s="112" t="s">
        <v>68</v>
      </c>
      <c r="D76" s="130">
        <v>59983</v>
      </c>
      <c r="E76" s="142">
        <v>3266</v>
      </c>
      <c r="F76" s="120">
        <v>5.57</v>
      </c>
      <c r="G76" s="125">
        <f t="shared" si="4"/>
        <v>334105.31</v>
      </c>
      <c r="H76" s="120"/>
    </row>
    <row r="77" s="102" customFormat="1" spans="1:8">
      <c r="A77" s="105">
        <f t="shared" si="8"/>
        <v>75</v>
      </c>
      <c r="B77" s="112" t="s">
        <v>69</v>
      </c>
      <c r="C77" s="112" t="s">
        <v>182</v>
      </c>
      <c r="D77" s="113">
        <v>37094</v>
      </c>
      <c r="E77" s="105">
        <v>2524.6</v>
      </c>
      <c r="F77" s="120">
        <v>5.57</v>
      </c>
      <c r="G77" s="105">
        <f t="shared" si="4"/>
        <v>206613.58</v>
      </c>
      <c r="H77" s="120"/>
    </row>
    <row r="78" s="102" customFormat="1" spans="1:8">
      <c r="A78" s="105">
        <f t="shared" si="8"/>
        <v>76</v>
      </c>
      <c r="B78" s="112" t="s">
        <v>69</v>
      </c>
      <c r="C78" s="112" t="s">
        <v>183</v>
      </c>
      <c r="D78" s="113">
        <v>11616</v>
      </c>
      <c r="E78" s="105">
        <v>684.8</v>
      </c>
      <c r="F78" s="120">
        <v>5.57</v>
      </c>
      <c r="G78" s="105">
        <f t="shared" si="4"/>
        <v>64701.12</v>
      </c>
      <c r="H78" s="120"/>
    </row>
    <row r="79" s="102" customFormat="1" spans="1:8">
      <c r="A79" s="105">
        <f t="shared" ref="A79:A84" si="9">ROW()-2</f>
        <v>77</v>
      </c>
      <c r="B79" s="110" t="s">
        <v>184</v>
      </c>
      <c r="C79" s="110" t="s">
        <v>185</v>
      </c>
      <c r="D79" s="109">
        <v>15390</v>
      </c>
      <c r="E79" s="106">
        <v>1174.4</v>
      </c>
      <c r="F79" s="120">
        <v>5.57</v>
      </c>
      <c r="G79" s="105">
        <f t="shared" ref="G79:G94" si="10">D79*F79</f>
        <v>85722.3</v>
      </c>
      <c r="H79" s="120"/>
    </row>
    <row r="80" s="102" customFormat="1" spans="1:8">
      <c r="A80" s="105">
        <f t="shared" si="9"/>
        <v>78</v>
      </c>
      <c r="B80" s="110" t="s">
        <v>145</v>
      </c>
      <c r="C80" s="110" t="s">
        <v>186</v>
      </c>
      <c r="D80" s="109">
        <v>3588</v>
      </c>
      <c r="E80" s="106">
        <v>188</v>
      </c>
      <c r="F80" s="120">
        <v>5.57</v>
      </c>
      <c r="G80" s="105">
        <f t="shared" si="10"/>
        <v>19985.16</v>
      </c>
      <c r="H80" s="120"/>
    </row>
    <row r="81" s="102" customFormat="1" spans="1:8">
      <c r="A81" s="105">
        <f t="shared" si="9"/>
        <v>79</v>
      </c>
      <c r="B81" s="110" t="s">
        <v>58</v>
      </c>
      <c r="C81" s="110" t="s">
        <v>70</v>
      </c>
      <c r="D81" s="109">
        <v>38048</v>
      </c>
      <c r="E81" s="106">
        <v>2298.6</v>
      </c>
      <c r="F81" s="120">
        <v>5.57</v>
      </c>
      <c r="G81" s="105">
        <f t="shared" si="10"/>
        <v>211927.36</v>
      </c>
      <c r="H81" s="120"/>
    </row>
    <row r="82" s="102" customFormat="1" spans="1:8">
      <c r="A82" s="105">
        <f t="shared" si="9"/>
        <v>80</v>
      </c>
      <c r="B82" s="110" t="s">
        <v>187</v>
      </c>
      <c r="C82" s="110" t="s">
        <v>188</v>
      </c>
      <c r="D82" s="109">
        <v>27872</v>
      </c>
      <c r="E82" s="106">
        <v>1941.3</v>
      </c>
      <c r="F82" s="120">
        <v>5.57</v>
      </c>
      <c r="G82" s="105">
        <f t="shared" si="10"/>
        <v>155247.04</v>
      </c>
      <c r="H82" s="120"/>
    </row>
    <row r="83" s="102" customFormat="1" spans="1:8">
      <c r="A83" s="105">
        <f t="shared" si="9"/>
        <v>81</v>
      </c>
      <c r="B83" s="110" t="s">
        <v>189</v>
      </c>
      <c r="C83" s="110" t="s">
        <v>190</v>
      </c>
      <c r="D83" s="109">
        <v>55916</v>
      </c>
      <c r="E83" s="106">
        <v>3453.5</v>
      </c>
      <c r="F83" s="120">
        <v>5.57</v>
      </c>
      <c r="G83" s="105">
        <f t="shared" si="10"/>
        <v>311452.12</v>
      </c>
      <c r="H83" s="120"/>
    </row>
    <row r="84" s="102" customFormat="1" spans="1:8">
      <c r="A84" s="105">
        <f t="shared" si="9"/>
        <v>82</v>
      </c>
      <c r="B84" s="110" t="s">
        <v>191</v>
      </c>
      <c r="C84" s="110" t="s">
        <v>190</v>
      </c>
      <c r="D84" s="107">
        <v>41143</v>
      </c>
      <c r="E84" s="140">
        <v>2929.9</v>
      </c>
      <c r="F84" s="120">
        <v>5.57</v>
      </c>
      <c r="G84" s="125">
        <f t="shared" si="10"/>
        <v>229166.51</v>
      </c>
      <c r="H84" s="120"/>
    </row>
    <row r="85" s="102" customFormat="1" spans="1:8">
      <c r="A85" s="105">
        <f t="shared" ref="A85:A96" si="11">ROW()-2</f>
        <v>83</v>
      </c>
      <c r="B85" s="110" t="s">
        <v>192</v>
      </c>
      <c r="C85" s="110" t="s">
        <v>190</v>
      </c>
      <c r="D85" s="107">
        <v>47310</v>
      </c>
      <c r="E85" s="140">
        <v>2998.3</v>
      </c>
      <c r="F85" s="120">
        <v>5.57</v>
      </c>
      <c r="G85" s="125">
        <f t="shared" si="10"/>
        <v>263516.7</v>
      </c>
      <c r="H85" s="120"/>
    </row>
    <row r="86" s="102" customFormat="1" spans="1:8">
      <c r="A86" s="105">
        <f t="shared" si="11"/>
        <v>84</v>
      </c>
      <c r="B86" s="110" t="s">
        <v>193</v>
      </c>
      <c r="C86" s="110" t="s">
        <v>190</v>
      </c>
      <c r="D86" s="107">
        <v>37753</v>
      </c>
      <c r="E86" s="140">
        <v>3011.1</v>
      </c>
      <c r="F86" s="120">
        <v>5.57</v>
      </c>
      <c r="G86" s="125">
        <f t="shared" si="10"/>
        <v>210284.21</v>
      </c>
      <c r="H86" s="120"/>
    </row>
    <row r="87" s="102" customFormat="1" spans="1:8">
      <c r="A87" s="105">
        <f t="shared" si="11"/>
        <v>85</v>
      </c>
      <c r="B87" s="112" t="s">
        <v>194</v>
      </c>
      <c r="C87" s="112" t="s">
        <v>190</v>
      </c>
      <c r="D87" s="130">
        <v>46385</v>
      </c>
      <c r="E87" s="142">
        <v>2829.4</v>
      </c>
      <c r="F87" s="120">
        <v>5.57</v>
      </c>
      <c r="G87" s="125">
        <f t="shared" si="10"/>
        <v>258364.45</v>
      </c>
      <c r="H87" s="120"/>
    </row>
    <row r="88" s="102" customFormat="1" ht="38.25" spans="1:8">
      <c r="A88" s="105">
        <f t="shared" si="11"/>
        <v>86</v>
      </c>
      <c r="B88" s="110" t="s">
        <v>195</v>
      </c>
      <c r="C88" s="110" t="s">
        <v>196</v>
      </c>
      <c r="D88" s="107">
        <v>43333</v>
      </c>
      <c r="E88" s="140">
        <v>3453</v>
      </c>
      <c r="F88" s="120">
        <v>5.57</v>
      </c>
      <c r="G88" s="125">
        <f t="shared" si="10"/>
        <v>241364.81</v>
      </c>
      <c r="H88" s="120"/>
    </row>
    <row r="89" s="102" customFormat="1" ht="25.5" spans="1:8">
      <c r="A89" s="105">
        <f t="shared" si="11"/>
        <v>87</v>
      </c>
      <c r="B89" s="110" t="s">
        <v>197</v>
      </c>
      <c r="C89" s="110" t="s">
        <v>198</v>
      </c>
      <c r="D89" s="107">
        <v>11707</v>
      </c>
      <c r="E89" s="140">
        <v>1036.3</v>
      </c>
      <c r="F89" s="120">
        <v>5.57</v>
      </c>
      <c r="G89" s="125">
        <f t="shared" si="10"/>
        <v>65207.99</v>
      </c>
      <c r="H89" s="120"/>
    </row>
    <row r="90" s="102" customFormat="1" ht="25.5" spans="1:8">
      <c r="A90" s="105">
        <f t="shared" si="11"/>
        <v>88</v>
      </c>
      <c r="B90" s="110" t="s">
        <v>199</v>
      </c>
      <c r="C90" s="110" t="s">
        <v>200</v>
      </c>
      <c r="D90" s="107">
        <v>7462</v>
      </c>
      <c r="E90" s="140">
        <v>974.4</v>
      </c>
      <c r="F90" s="120">
        <v>5.57</v>
      </c>
      <c r="G90" s="125">
        <f t="shared" si="10"/>
        <v>41563.34</v>
      </c>
      <c r="H90" s="120"/>
    </row>
    <row r="91" s="102" customFormat="1" ht="25.5" spans="1:8">
      <c r="A91" s="105">
        <f t="shared" si="11"/>
        <v>89</v>
      </c>
      <c r="B91" s="110" t="s">
        <v>201</v>
      </c>
      <c r="C91" s="110" t="s">
        <v>202</v>
      </c>
      <c r="D91" s="107">
        <v>6927</v>
      </c>
      <c r="E91" s="140">
        <v>392</v>
      </c>
      <c r="F91" s="120">
        <v>5.57</v>
      </c>
      <c r="G91" s="125">
        <f t="shared" si="10"/>
        <v>38583.39</v>
      </c>
      <c r="H91" s="120" t="s">
        <v>203</v>
      </c>
    </row>
    <row r="92" s="102" customFormat="1" ht="25.5" spans="1:8">
      <c r="A92" s="105">
        <f t="shared" si="11"/>
        <v>90</v>
      </c>
      <c r="B92" s="110" t="s">
        <v>204</v>
      </c>
      <c r="C92" s="110" t="s">
        <v>205</v>
      </c>
      <c r="D92" s="107">
        <v>4267</v>
      </c>
      <c r="E92" s="140">
        <v>377.7</v>
      </c>
      <c r="F92" s="120">
        <v>5.57</v>
      </c>
      <c r="G92" s="125">
        <f t="shared" si="10"/>
        <v>23767.19</v>
      </c>
      <c r="H92" s="120"/>
    </row>
    <row r="93" s="102" customFormat="1" spans="1:8">
      <c r="A93" s="105">
        <f t="shared" si="11"/>
        <v>91</v>
      </c>
      <c r="B93" s="131" t="s">
        <v>206</v>
      </c>
      <c r="C93" s="132" t="s">
        <v>207</v>
      </c>
      <c r="D93" s="131">
        <v>10050</v>
      </c>
      <c r="E93" s="131" t="s">
        <v>214</v>
      </c>
      <c r="F93" s="143">
        <v>5.57</v>
      </c>
      <c r="G93" s="131">
        <f t="shared" si="10"/>
        <v>55978.5</v>
      </c>
      <c r="H93" s="132" t="s">
        <v>208</v>
      </c>
    </row>
    <row r="94" s="102" customFormat="1" spans="1:8">
      <c r="A94" s="105">
        <f t="shared" si="11"/>
        <v>92</v>
      </c>
      <c r="B94" s="131" t="s">
        <v>209</v>
      </c>
      <c r="C94" s="132" t="s">
        <v>210</v>
      </c>
      <c r="D94" s="133">
        <v>8734</v>
      </c>
      <c r="E94" s="131" t="s">
        <v>214</v>
      </c>
      <c r="F94" s="143">
        <v>5.57</v>
      </c>
      <c r="G94" s="131">
        <f t="shared" si="10"/>
        <v>48648.38</v>
      </c>
      <c r="H94" s="132" t="s">
        <v>211</v>
      </c>
    </row>
    <row r="95" s="102" customFormat="1" spans="1:8">
      <c r="A95" s="105">
        <f t="shared" si="11"/>
        <v>93</v>
      </c>
      <c r="B95" s="110" t="s">
        <v>212</v>
      </c>
      <c r="C95" s="110" t="s">
        <v>213</v>
      </c>
      <c r="D95" s="109" t="s">
        <v>214</v>
      </c>
      <c r="E95" s="106">
        <v>1329</v>
      </c>
      <c r="F95" s="120">
        <v>5.57</v>
      </c>
      <c r="G95" s="125">
        <v>0</v>
      </c>
      <c r="H95" s="127" t="s">
        <v>215</v>
      </c>
    </row>
    <row r="96" s="102" customFormat="1" spans="1:8">
      <c r="A96" s="105">
        <f t="shared" si="11"/>
        <v>94</v>
      </c>
      <c r="B96" s="110" t="s">
        <v>216</v>
      </c>
      <c r="C96" s="110" t="s">
        <v>217</v>
      </c>
      <c r="D96" s="109">
        <v>0</v>
      </c>
      <c r="E96" s="106" t="s">
        <v>214</v>
      </c>
      <c r="F96" s="120">
        <v>5.57</v>
      </c>
      <c r="G96" s="127">
        <f t="shared" ref="G96:G159" si="12">D96*F96</f>
        <v>0</v>
      </c>
      <c r="H96" s="127" t="s">
        <v>215</v>
      </c>
    </row>
    <row r="97" s="102" customFormat="1" ht="38.25" spans="1:8">
      <c r="A97" s="105">
        <f t="shared" ref="A97:A106" si="13">ROW()-2</f>
        <v>95</v>
      </c>
      <c r="B97" s="134" t="s">
        <v>218</v>
      </c>
      <c r="C97" s="135" t="s">
        <v>219</v>
      </c>
      <c r="D97" s="135">
        <v>3583</v>
      </c>
      <c r="E97" s="135" t="s">
        <v>214</v>
      </c>
      <c r="F97" s="144">
        <v>5.57</v>
      </c>
      <c r="G97" s="145">
        <f t="shared" si="12"/>
        <v>19957.31</v>
      </c>
      <c r="H97" s="135" t="s">
        <v>220</v>
      </c>
    </row>
    <row r="98" s="102" customFormat="1" spans="1:8">
      <c r="A98" s="105">
        <f t="shared" si="13"/>
        <v>96</v>
      </c>
      <c r="B98" s="136" t="s">
        <v>192</v>
      </c>
      <c r="C98" s="136" t="s">
        <v>221</v>
      </c>
      <c r="D98" s="137">
        <v>13373</v>
      </c>
      <c r="E98" s="140">
        <v>1118.5</v>
      </c>
      <c r="F98" s="146">
        <v>5.57</v>
      </c>
      <c r="G98" s="125">
        <f t="shared" si="12"/>
        <v>74487.61</v>
      </c>
      <c r="H98" s="125"/>
    </row>
    <row r="99" s="102" customFormat="1" spans="1:8">
      <c r="A99" s="105">
        <f t="shared" si="13"/>
        <v>97</v>
      </c>
      <c r="B99" s="136" t="s">
        <v>193</v>
      </c>
      <c r="C99" s="136" t="s">
        <v>221</v>
      </c>
      <c r="D99" s="137">
        <v>11937</v>
      </c>
      <c r="E99" s="140">
        <v>896.7</v>
      </c>
      <c r="F99" s="146">
        <v>5.57</v>
      </c>
      <c r="G99" s="125">
        <f t="shared" si="12"/>
        <v>66489.09</v>
      </c>
      <c r="H99" s="125"/>
    </row>
    <row r="100" s="102" customFormat="1" spans="1:8">
      <c r="A100" s="105">
        <f t="shared" si="13"/>
        <v>98</v>
      </c>
      <c r="B100" s="138" t="s">
        <v>222</v>
      </c>
      <c r="C100" s="136" t="s">
        <v>223</v>
      </c>
      <c r="D100" s="137">
        <v>32504</v>
      </c>
      <c r="E100" s="140">
        <v>1116.7</v>
      </c>
      <c r="F100" s="146">
        <v>5.57</v>
      </c>
      <c r="G100" s="125">
        <f t="shared" si="12"/>
        <v>181047.28</v>
      </c>
      <c r="H100" s="125"/>
    </row>
    <row r="101" s="102" customFormat="1" ht="25.5" spans="1:8">
      <c r="A101" s="105">
        <f t="shared" si="13"/>
        <v>99</v>
      </c>
      <c r="B101" s="136" t="s">
        <v>224</v>
      </c>
      <c r="C101" s="136" t="s">
        <v>225</v>
      </c>
      <c r="D101" s="137">
        <v>4674</v>
      </c>
      <c r="E101" s="140">
        <v>336</v>
      </c>
      <c r="F101" s="146">
        <v>5.57</v>
      </c>
      <c r="G101" s="125">
        <f t="shared" si="12"/>
        <v>26034.18</v>
      </c>
      <c r="H101" s="125"/>
    </row>
    <row r="102" s="102" customFormat="1" spans="1:8">
      <c r="A102" s="105">
        <f t="shared" si="13"/>
        <v>100</v>
      </c>
      <c r="B102" s="136" t="s">
        <v>226</v>
      </c>
      <c r="C102" s="136" t="s">
        <v>225</v>
      </c>
      <c r="D102" s="137">
        <v>2231</v>
      </c>
      <c r="E102" s="140">
        <v>155.4</v>
      </c>
      <c r="F102" s="146">
        <v>5.57</v>
      </c>
      <c r="G102" s="125">
        <f t="shared" si="12"/>
        <v>12426.67</v>
      </c>
      <c r="H102" s="147" t="s">
        <v>227</v>
      </c>
    </row>
    <row r="103" s="102" customFormat="1" spans="1:8">
      <c r="A103" s="105">
        <f t="shared" si="13"/>
        <v>101</v>
      </c>
      <c r="B103" s="110" t="s">
        <v>158</v>
      </c>
      <c r="C103" s="110" t="s">
        <v>228</v>
      </c>
      <c r="D103" s="109">
        <v>41105</v>
      </c>
      <c r="E103" s="106">
        <v>3203</v>
      </c>
      <c r="F103" s="146">
        <v>5.57</v>
      </c>
      <c r="G103" s="125">
        <f t="shared" si="12"/>
        <v>228954.85</v>
      </c>
      <c r="H103" s="105"/>
    </row>
    <row r="104" s="102" customFormat="1" spans="1:8">
      <c r="A104" s="105">
        <f t="shared" si="13"/>
        <v>102</v>
      </c>
      <c r="B104" s="136" t="s">
        <v>158</v>
      </c>
      <c r="C104" s="136" t="s">
        <v>229</v>
      </c>
      <c r="D104" s="137">
        <v>11772</v>
      </c>
      <c r="E104" s="140">
        <v>81.5</v>
      </c>
      <c r="F104" s="146">
        <v>5.57</v>
      </c>
      <c r="G104" s="125">
        <f t="shared" si="12"/>
        <v>65570.04</v>
      </c>
      <c r="H104" s="125"/>
    </row>
    <row r="105" s="102" customFormat="1" spans="1:8">
      <c r="A105" s="105">
        <f t="shared" si="13"/>
        <v>103</v>
      </c>
      <c r="B105" s="136" t="s">
        <v>192</v>
      </c>
      <c r="C105" s="136" t="s">
        <v>160</v>
      </c>
      <c r="D105" s="137">
        <v>18874</v>
      </c>
      <c r="E105" s="140">
        <v>1233.9</v>
      </c>
      <c r="F105" s="146">
        <v>5.57</v>
      </c>
      <c r="G105" s="125">
        <f t="shared" si="12"/>
        <v>105128.18</v>
      </c>
      <c r="H105" s="125"/>
    </row>
    <row r="106" s="102" customFormat="1" spans="1:8">
      <c r="A106" s="105">
        <f t="shared" si="13"/>
        <v>104</v>
      </c>
      <c r="B106" s="136" t="s">
        <v>193</v>
      </c>
      <c r="C106" s="136" t="s">
        <v>160</v>
      </c>
      <c r="D106" s="137">
        <v>11715</v>
      </c>
      <c r="E106" s="140">
        <v>55.4</v>
      </c>
      <c r="F106" s="146">
        <v>5.57</v>
      </c>
      <c r="G106" s="125">
        <f t="shared" si="12"/>
        <v>65252.55</v>
      </c>
      <c r="H106" s="125"/>
    </row>
    <row r="107" s="102" customFormat="1" spans="1:8">
      <c r="A107" s="105">
        <f t="shared" ref="A107:A116" si="14">ROW()-2</f>
        <v>105</v>
      </c>
      <c r="B107" s="136" t="s">
        <v>176</v>
      </c>
      <c r="C107" s="136" t="s">
        <v>230</v>
      </c>
      <c r="D107" s="137">
        <v>11909</v>
      </c>
      <c r="E107" s="140">
        <v>740.7</v>
      </c>
      <c r="F107" s="146">
        <v>5.57</v>
      </c>
      <c r="G107" s="125">
        <f t="shared" si="12"/>
        <v>66333.13</v>
      </c>
      <c r="H107" s="125"/>
    </row>
    <row r="108" s="102" customFormat="1" spans="1:8">
      <c r="A108" s="105">
        <f t="shared" si="14"/>
        <v>106</v>
      </c>
      <c r="B108" s="136" t="s">
        <v>189</v>
      </c>
      <c r="C108" s="136" t="s">
        <v>231</v>
      </c>
      <c r="D108" s="137">
        <v>20458</v>
      </c>
      <c r="E108" s="140">
        <v>1195.1</v>
      </c>
      <c r="F108" s="146">
        <v>5.57</v>
      </c>
      <c r="G108" s="125">
        <f t="shared" si="12"/>
        <v>113951.06</v>
      </c>
      <c r="H108" s="125"/>
    </row>
    <row r="109" s="102" customFormat="1" spans="1:8">
      <c r="A109" s="105">
        <f t="shared" si="14"/>
        <v>107</v>
      </c>
      <c r="B109" s="118" t="s">
        <v>232</v>
      </c>
      <c r="C109" s="118" t="s">
        <v>233</v>
      </c>
      <c r="D109" s="107">
        <v>81360</v>
      </c>
      <c r="E109" s="140">
        <v>6255</v>
      </c>
      <c r="F109" s="146">
        <v>5.57</v>
      </c>
      <c r="G109" s="125">
        <f t="shared" si="12"/>
        <v>453175.2</v>
      </c>
      <c r="H109" s="125"/>
    </row>
    <row r="110" s="102" customFormat="1" spans="1:8">
      <c r="A110" s="105">
        <f t="shared" si="14"/>
        <v>108</v>
      </c>
      <c r="B110" s="118" t="s">
        <v>234</v>
      </c>
      <c r="C110" s="110" t="s">
        <v>235</v>
      </c>
      <c r="D110" s="107">
        <v>25501</v>
      </c>
      <c r="E110" s="140">
        <v>1999.8</v>
      </c>
      <c r="F110" s="146">
        <v>5.57</v>
      </c>
      <c r="G110" s="125">
        <f t="shared" si="12"/>
        <v>142040.57</v>
      </c>
      <c r="H110" s="125"/>
    </row>
    <row r="111" s="102" customFormat="1" spans="1:8">
      <c r="A111" s="105">
        <f t="shared" si="14"/>
        <v>109</v>
      </c>
      <c r="B111" s="118" t="s">
        <v>236</v>
      </c>
      <c r="C111" s="110" t="s">
        <v>237</v>
      </c>
      <c r="D111" s="107">
        <v>73667</v>
      </c>
      <c r="E111" s="140">
        <v>5746.3</v>
      </c>
      <c r="F111" s="146">
        <v>5.57</v>
      </c>
      <c r="G111" s="125">
        <f t="shared" si="12"/>
        <v>410325.19</v>
      </c>
      <c r="H111" s="125"/>
    </row>
    <row r="112" s="102" customFormat="1" spans="1:8">
      <c r="A112" s="105">
        <f t="shared" si="14"/>
        <v>110</v>
      </c>
      <c r="B112" s="110" t="s">
        <v>189</v>
      </c>
      <c r="C112" s="110" t="s">
        <v>238</v>
      </c>
      <c r="D112" s="107">
        <v>21274</v>
      </c>
      <c r="E112" s="140">
        <v>1627.9</v>
      </c>
      <c r="F112" s="146">
        <v>5.57</v>
      </c>
      <c r="G112" s="125">
        <f t="shared" si="12"/>
        <v>118496.18</v>
      </c>
      <c r="H112" s="125"/>
    </row>
    <row r="113" s="102" customFormat="1" spans="1:8">
      <c r="A113" s="105">
        <f t="shared" si="14"/>
        <v>111</v>
      </c>
      <c r="B113" s="110" t="s">
        <v>189</v>
      </c>
      <c r="C113" s="110" t="s">
        <v>221</v>
      </c>
      <c r="D113" s="107">
        <v>11651</v>
      </c>
      <c r="E113" s="140">
        <v>941.8</v>
      </c>
      <c r="F113" s="146">
        <v>5.57</v>
      </c>
      <c r="G113" s="125">
        <f t="shared" si="12"/>
        <v>64896.07</v>
      </c>
      <c r="H113" s="125"/>
    </row>
    <row r="114" s="102" customFormat="1" spans="1:8">
      <c r="A114" s="105">
        <f t="shared" si="14"/>
        <v>112</v>
      </c>
      <c r="B114" s="110" t="s">
        <v>189</v>
      </c>
      <c r="C114" s="110" t="s">
        <v>239</v>
      </c>
      <c r="D114" s="107">
        <v>11660</v>
      </c>
      <c r="E114" s="140">
        <v>837.7</v>
      </c>
      <c r="F114" s="146">
        <v>5.57</v>
      </c>
      <c r="G114" s="125">
        <f t="shared" si="12"/>
        <v>64946.2</v>
      </c>
      <c r="H114" s="125"/>
    </row>
    <row r="115" s="102" customFormat="1" spans="1:8">
      <c r="A115" s="105">
        <f t="shared" si="14"/>
        <v>113</v>
      </c>
      <c r="B115" s="110" t="s">
        <v>191</v>
      </c>
      <c r="C115" s="110" t="s">
        <v>221</v>
      </c>
      <c r="D115" s="107">
        <v>11591</v>
      </c>
      <c r="E115" s="140">
        <v>851</v>
      </c>
      <c r="F115" s="146">
        <v>5.57</v>
      </c>
      <c r="G115" s="125">
        <f t="shared" si="12"/>
        <v>64561.87</v>
      </c>
      <c r="H115" s="125"/>
    </row>
    <row r="116" s="102" customFormat="1" spans="1:8">
      <c r="A116" s="105">
        <f t="shared" si="14"/>
        <v>114</v>
      </c>
      <c r="B116" s="110" t="s">
        <v>191</v>
      </c>
      <c r="C116" s="110" t="s">
        <v>239</v>
      </c>
      <c r="D116" s="107">
        <v>11890</v>
      </c>
      <c r="E116" s="140">
        <v>829.8</v>
      </c>
      <c r="F116" s="146">
        <v>5.57</v>
      </c>
      <c r="G116" s="125">
        <f t="shared" si="12"/>
        <v>66227.3</v>
      </c>
      <c r="H116" s="125"/>
    </row>
    <row r="117" s="102" customFormat="1" ht="25.5" spans="1:8">
      <c r="A117" s="105">
        <f t="shared" ref="A117:A126" si="15">ROW()-2</f>
        <v>115</v>
      </c>
      <c r="B117" s="139" t="s">
        <v>191</v>
      </c>
      <c r="C117" s="118" t="s">
        <v>240</v>
      </c>
      <c r="D117" s="107">
        <v>9880</v>
      </c>
      <c r="E117" s="140">
        <v>749</v>
      </c>
      <c r="F117" s="146">
        <v>5.57</v>
      </c>
      <c r="G117" s="125">
        <f t="shared" si="12"/>
        <v>55031.6</v>
      </c>
      <c r="H117" s="125"/>
    </row>
    <row r="118" s="102" customFormat="1" spans="1:8">
      <c r="A118" s="105">
        <f t="shared" si="15"/>
        <v>116</v>
      </c>
      <c r="B118" s="139" t="s">
        <v>241</v>
      </c>
      <c r="C118" s="118"/>
      <c r="D118" s="107">
        <v>785.02</v>
      </c>
      <c r="E118" s="148" t="s">
        <v>214</v>
      </c>
      <c r="F118" s="146">
        <v>5.57</v>
      </c>
      <c r="G118" s="125">
        <f t="shared" si="12"/>
        <v>4372.5614</v>
      </c>
      <c r="H118" s="125"/>
    </row>
    <row r="119" s="102" customFormat="1" spans="1:8">
      <c r="A119" s="105">
        <f t="shared" si="15"/>
        <v>117</v>
      </c>
      <c r="B119" s="110" t="s">
        <v>242</v>
      </c>
      <c r="C119" s="110" t="s">
        <v>239</v>
      </c>
      <c r="D119" s="109">
        <v>8066</v>
      </c>
      <c r="E119" s="109" t="s">
        <v>214</v>
      </c>
      <c r="F119" s="146">
        <v>5.57</v>
      </c>
      <c r="G119" s="125">
        <f t="shared" si="12"/>
        <v>44927.62</v>
      </c>
      <c r="H119" s="149"/>
    </row>
    <row r="120" s="102" customFormat="1" ht="25.5" spans="1:8">
      <c r="A120" s="105">
        <f t="shared" si="15"/>
        <v>118</v>
      </c>
      <c r="B120" s="108" t="s">
        <v>243</v>
      </c>
      <c r="C120" s="108" t="s">
        <v>244</v>
      </c>
      <c r="D120" s="107">
        <v>3300</v>
      </c>
      <c r="E120" s="118">
        <v>248</v>
      </c>
      <c r="F120" s="146">
        <v>5.57</v>
      </c>
      <c r="G120" s="125">
        <f t="shared" si="12"/>
        <v>18381</v>
      </c>
      <c r="H120" s="125"/>
    </row>
    <row r="121" s="102" customFormat="1" ht="25.5" spans="1:8">
      <c r="A121" s="105">
        <f t="shared" si="15"/>
        <v>119</v>
      </c>
      <c r="B121" s="108" t="s">
        <v>245</v>
      </c>
      <c r="C121" s="108" t="s">
        <v>246</v>
      </c>
      <c r="D121" s="107">
        <v>9138.99</v>
      </c>
      <c r="E121" s="118">
        <v>693.9</v>
      </c>
      <c r="F121" s="146">
        <v>5.57</v>
      </c>
      <c r="G121" s="125">
        <f t="shared" si="12"/>
        <v>50904.1743</v>
      </c>
      <c r="H121" s="125"/>
    </row>
    <row r="122" s="102" customFormat="1" spans="1:8">
      <c r="A122" s="105">
        <f t="shared" si="15"/>
        <v>120</v>
      </c>
      <c r="B122" s="136" t="s">
        <v>247</v>
      </c>
      <c r="C122" s="136" t="s">
        <v>248</v>
      </c>
      <c r="D122" s="137">
        <v>28800</v>
      </c>
      <c r="E122" s="140">
        <v>1068</v>
      </c>
      <c r="F122" s="146">
        <v>5.57</v>
      </c>
      <c r="G122" s="125">
        <f t="shared" si="12"/>
        <v>160416</v>
      </c>
      <c r="H122" s="125"/>
    </row>
    <row r="123" s="102" customFormat="1" ht="25.5" spans="1:8">
      <c r="A123" s="105">
        <f t="shared" si="15"/>
        <v>121</v>
      </c>
      <c r="B123" s="136" t="s">
        <v>249</v>
      </c>
      <c r="C123" s="136" t="s">
        <v>250</v>
      </c>
      <c r="D123" s="137">
        <v>11058.5</v>
      </c>
      <c r="E123" s="140">
        <v>679</v>
      </c>
      <c r="F123" s="146">
        <v>5.57</v>
      </c>
      <c r="G123" s="125">
        <f t="shared" si="12"/>
        <v>61595.845</v>
      </c>
      <c r="H123" s="125"/>
    </row>
    <row r="124" s="102" customFormat="1" spans="1:8">
      <c r="A124" s="105">
        <f t="shared" si="15"/>
        <v>122</v>
      </c>
      <c r="B124" s="139" t="s">
        <v>251</v>
      </c>
      <c r="C124" s="140" t="s">
        <v>252</v>
      </c>
      <c r="D124" s="137">
        <v>25279</v>
      </c>
      <c r="E124" s="142">
        <v>2241.6</v>
      </c>
      <c r="F124" s="146">
        <v>5.57</v>
      </c>
      <c r="G124" s="125">
        <f t="shared" si="12"/>
        <v>140804.03</v>
      </c>
      <c r="H124" s="125"/>
    </row>
    <row r="125" s="102" customFormat="1" spans="1:8">
      <c r="A125" s="105">
        <f t="shared" si="15"/>
        <v>123</v>
      </c>
      <c r="B125" s="139" t="s">
        <v>253</v>
      </c>
      <c r="C125" s="140" t="s">
        <v>252</v>
      </c>
      <c r="D125" s="137">
        <v>30959</v>
      </c>
      <c r="E125" s="142">
        <v>2642.9</v>
      </c>
      <c r="F125" s="146">
        <v>5.57</v>
      </c>
      <c r="G125" s="125">
        <f t="shared" si="12"/>
        <v>172441.63</v>
      </c>
      <c r="H125" s="125"/>
    </row>
    <row r="126" s="102" customFormat="1" spans="1:8">
      <c r="A126" s="105">
        <f t="shared" si="15"/>
        <v>124</v>
      </c>
      <c r="B126" s="139" t="s">
        <v>254</v>
      </c>
      <c r="C126" s="140" t="s">
        <v>252</v>
      </c>
      <c r="D126" s="137">
        <v>28091</v>
      </c>
      <c r="E126" s="142">
        <v>2330.9</v>
      </c>
      <c r="F126" s="146">
        <v>5.57</v>
      </c>
      <c r="G126" s="125">
        <f t="shared" si="12"/>
        <v>156466.87</v>
      </c>
      <c r="H126" s="125"/>
    </row>
    <row r="127" s="102" customFormat="1" spans="1:8">
      <c r="A127" s="105">
        <f t="shared" ref="A127:A136" si="16">ROW()-2</f>
        <v>125</v>
      </c>
      <c r="B127" s="139" t="s">
        <v>255</v>
      </c>
      <c r="C127" s="140" t="s">
        <v>256</v>
      </c>
      <c r="D127" s="137">
        <v>42831</v>
      </c>
      <c r="E127" s="142">
        <v>5490.9</v>
      </c>
      <c r="F127" s="146">
        <v>5.57</v>
      </c>
      <c r="G127" s="125">
        <f t="shared" si="12"/>
        <v>238568.67</v>
      </c>
      <c r="H127" s="125"/>
    </row>
    <row r="128" s="102" customFormat="1" spans="1:8">
      <c r="A128" s="105">
        <f t="shared" si="16"/>
        <v>126</v>
      </c>
      <c r="B128" s="139" t="s">
        <v>257</v>
      </c>
      <c r="C128" s="140" t="s">
        <v>256</v>
      </c>
      <c r="D128" s="137">
        <v>30941</v>
      </c>
      <c r="E128" s="142">
        <v>2672.7</v>
      </c>
      <c r="F128" s="146">
        <v>5.57</v>
      </c>
      <c r="G128" s="125">
        <f t="shared" si="12"/>
        <v>172341.37</v>
      </c>
      <c r="H128" s="125"/>
    </row>
    <row r="129" s="102" customFormat="1" spans="1:8">
      <c r="A129" s="105">
        <f t="shared" si="16"/>
        <v>127</v>
      </c>
      <c r="B129" s="110" t="s">
        <v>258</v>
      </c>
      <c r="C129" s="110" t="s">
        <v>259</v>
      </c>
      <c r="D129" s="137">
        <v>40898</v>
      </c>
      <c r="E129" s="142">
        <v>6227</v>
      </c>
      <c r="F129" s="146">
        <v>5.57</v>
      </c>
      <c r="G129" s="125">
        <f t="shared" si="12"/>
        <v>227801.86</v>
      </c>
      <c r="H129" s="125"/>
    </row>
    <row r="130" s="102" customFormat="1" spans="1:8">
      <c r="A130" s="105">
        <f t="shared" si="16"/>
        <v>128</v>
      </c>
      <c r="B130" s="139" t="s">
        <v>260</v>
      </c>
      <c r="C130" s="140" t="s">
        <v>214</v>
      </c>
      <c r="D130" s="137">
        <v>70585</v>
      </c>
      <c r="E130" s="142" t="s">
        <v>214</v>
      </c>
      <c r="F130" s="146">
        <v>5.57</v>
      </c>
      <c r="G130" s="125">
        <f t="shared" si="12"/>
        <v>393158.45</v>
      </c>
      <c r="H130" s="125"/>
    </row>
    <row r="131" s="102" customFormat="1" ht="25.5" spans="1:8">
      <c r="A131" s="105">
        <f t="shared" si="16"/>
        <v>129</v>
      </c>
      <c r="B131" s="110" t="s">
        <v>261</v>
      </c>
      <c r="C131" s="110"/>
      <c r="D131" s="107">
        <v>7700</v>
      </c>
      <c r="E131" s="142">
        <v>1067.4</v>
      </c>
      <c r="F131" s="146">
        <v>5.57</v>
      </c>
      <c r="G131" s="125">
        <f t="shared" si="12"/>
        <v>42889</v>
      </c>
      <c r="H131" s="125"/>
    </row>
    <row r="132" s="102" customFormat="1" spans="1:8">
      <c r="A132" s="105">
        <f t="shared" si="16"/>
        <v>130</v>
      </c>
      <c r="B132" s="118" t="s">
        <v>262</v>
      </c>
      <c r="C132" s="110" t="s">
        <v>181</v>
      </c>
      <c r="D132" s="107">
        <v>14490</v>
      </c>
      <c r="E132" s="140">
        <v>1562</v>
      </c>
      <c r="F132" s="146">
        <v>5.57</v>
      </c>
      <c r="G132" s="125">
        <f t="shared" si="12"/>
        <v>80709.3</v>
      </c>
      <c r="H132" s="125"/>
    </row>
    <row r="133" s="102" customFormat="1" spans="1:8">
      <c r="A133" s="105">
        <f t="shared" si="16"/>
        <v>131</v>
      </c>
      <c r="B133" s="118" t="s">
        <v>263</v>
      </c>
      <c r="C133" s="110" t="s">
        <v>264</v>
      </c>
      <c r="D133" s="107">
        <v>12666</v>
      </c>
      <c r="E133" s="140">
        <v>1128.3</v>
      </c>
      <c r="F133" s="146">
        <v>5.57</v>
      </c>
      <c r="G133" s="125">
        <f t="shared" si="12"/>
        <v>70549.62</v>
      </c>
      <c r="H133" s="125"/>
    </row>
    <row r="134" s="102" customFormat="1" spans="1:8">
      <c r="A134" s="105">
        <f t="shared" si="16"/>
        <v>132</v>
      </c>
      <c r="B134" s="110" t="s">
        <v>191</v>
      </c>
      <c r="C134" s="110" t="s">
        <v>265</v>
      </c>
      <c r="D134" s="107">
        <v>11248</v>
      </c>
      <c r="E134" s="140">
        <v>563</v>
      </c>
      <c r="F134" s="146">
        <v>5.57</v>
      </c>
      <c r="G134" s="125">
        <f t="shared" si="12"/>
        <v>62651.36</v>
      </c>
      <c r="H134" s="125"/>
    </row>
    <row r="135" s="102" customFormat="1" spans="1:8">
      <c r="A135" s="105">
        <f t="shared" si="16"/>
        <v>133</v>
      </c>
      <c r="B135" s="110" t="s">
        <v>192</v>
      </c>
      <c r="C135" s="110" t="s">
        <v>266</v>
      </c>
      <c r="D135" s="107">
        <v>6400</v>
      </c>
      <c r="E135" s="140">
        <v>480</v>
      </c>
      <c r="F135" s="146">
        <v>5.57</v>
      </c>
      <c r="G135" s="125">
        <f t="shared" si="12"/>
        <v>35648</v>
      </c>
      <c r="H135" s="125"/>
    </row>
    <row r="136" s="102" customFormat="1" ht="25.5" spans="1:8">
      <c r="A136" s="105">
        <f t="shared" si="16"/>
        <v>134</v>
      </c>
      <c r="B136" s="110" t="s">
        <v>267</v>
      </c>
      <c r="C136" s="110" t="s">
        <v>268</v>
      </c>
      <c r="D136" s="107">
        <v>6318</v>
      </c>
      <c r="E136" s="140">
        <v>197.7</v>
      </c>
      <c r="F136" s="146">
        <v>5.57</v>
      </c>
      <c r="G136" s="125">
        <f t="shared" si="12"/>
        <v>35191.26</v>
      </c>
      <c r="H136" s="125"/>
    </row>
    <row r="137" s="102" customFormat="1" spans="1:8">
      <c r="A137" s="105">
        <f t="shared" ref="A137:A146" si="17">ROW()-2</f>
        <v>135</v>
      </c>
      <c r="B137" s="110" t="s">
        <v>193</v>
      </c>
      <c r="C137" s="110" t="s">
        <v>269</v>
      </c>
      <c r="D137" s="107">
        <v>21700</v>
      </c>
      <c r="E137" s="140">
        <v>1462</v>
      </c>
      <c r="F137" s="146">
        <v>5.57</v>
      </c>
      <c r="G137" s="125">
        <f t="shared" si="12"/>
        <v>120869</v>
      </c>
      <c r="H137" s="125"/>
    </row>
    <row r="138" s="102" customFormat="1" spans="1:8">
      <c r="A138" s="105">
        <f t="shared" si="17"/>
        <v>136</v>
      </c>
      <c r="B138" s="110" t="s">
        <v>270</v>
      </c>
      <c r="C138" s="110" t="s">
        <v>271</v>
      </c>
      <c r="D138" s="107">
        <v>71055</v>
      </c>
      <c r="E138" s="140">
        <v>5601.6</v>
      </c>
      <c r="F138" s="146">
        <v>5.57</v>
      </c>
      <c r="G138" s="125">
        <f t="shared" si="12"/>
        <v>395776.35</v>
      </c>
      <c r="H138" s="125"/>
    </row>
    <row r="139" s="102" customFormat="1" spans="1:8">
      <c r="A139" s="105">
        <f t="shared" si="17"/>
        <v>137</v>
      </c>
      <c r="B139" s="110" t="s">
        <v>194</v>
      </c>
      <c r="C139" s="110" t="s">
        <v>221</v>
      </c>
      <c r="D139" s="109">
        <v>30050</v>
      </c>
      <c r="E139" s="106" t="s">
        <v>214</v>
      </c>
      <c r="F139" s="146">
        <v>5.57</v>
      </c>
      <c r="G139" s="125">
        <f t="shared" si="12"/>
        <v>167378.5</v>
      </c>
      <c r="H139" s="105"/>
    </row>
    <row r="140" s="102" customFormat="1" spans="1:8">
      <c r="A140" s="105">
        <f t="shared" si="17"/>
        <v>138</v>
      </c>
      <c r="B140" s="110" t="s">
        <v>194</v>
      </c>
      <c r="C140" s="110" t="s">
        <v>272</v>
      </c>
      <c r="D140" s="109">
        <v>15892</v>
      </c>
      <c r="E140" s="106">
        <v>949</v>
      </c>
      <c r="F140" s="146">
        <v>5.57</v>
      </c>
      <c r="G140" s="125">
        <f t="shared" si="12"/>
        <v>88518.44</v>
      </c>
      <c r="H140" s="105"/>
    </row>
    <row r="141" s="102" customFormat="1" ht="25.5" spans="1:8">
      <c r="A141" s="105">
        <f t="shared" si="17"/>
        <v>139</v>
      </c>
      <c r="B141" s="110" t="s">
        <v>273</v>
      </c>
      <c r="C141" s="110" t="s">
        <v>274</v>
      </c>
      <c r="D141" s="109">
        <v>8000</v>
      </c>
      <c r="E141" s="106">
        <v>662</v>
      </c>
      <c r="F141" s="146">
        <v>5.57</v>
      </c>
      <c r="G141" s="125">
        <f t="shared" si="12"/>
        <v>44560</v>
      </c>
      <c r="H141" s="105"/>
    </row>
    <row r="142" s="102" customFormat="1" spans="1:8">
      <c r="A142" s="105">
        <f t="shared" si="17"/>
        <v>140</v>
      </c>
      <c r="B142" s="110" t="s">
        <v>275</v>
      </c>
      <c r="C142" s="110" t="s">
        <v>276</v>
      </c>
      <c r="D142" s="109">
        <v>24389.42</v>
      </c>
      <c r="E142" s="106">
        <v>1202</v>
      </c>
      <c r="F142" s="146">
        <v>5.57</v>
      </c>
      <c r="G142" s="125">
        <f t="shared" si="12"/>
        <v>135849.0694</v>
      </c>
      <c r="H142" s="105"/>
    </row>
    <row r="143" s="102" customFormat="1" spans="1:8">
      <c r="A143" s="105">
        <f t="shared" si="17"/>
        <v>141</v>
      </c>
      <c r="B143" s="110" t="s">
        <v>194</v>
      </c>
      <c r="C143" s="418" t="s">
        <v>277</v>
      </c>
      <c r="D143" s="109">
        <v>130299</v>
      </c>
      <c r="E143" s="110">
        <v>4493</v>
      </c>
      <c r="F143" s="146">
        <v>5.57</v>
      </c>
      <c r="G143" s="125">
        <f t="shared" si="12"/>
        <v>725765.43</v>
      </c>
      <c r="H143" s="105"/>
    </row>
    <row r="144" s="102" customFormat="1" ht="38.25" spans="1:8">
      <c r="A144" s="105">
        <f t="shared" si="17"/>
        <v>142</v>
      </c>
      <c r="B144" s="110" t="s">
        <v>278</v>
      </c>
      <c r="C144" s="110" t="s">
        <v>278</v>
      </c>
      <c r="D144" s="109">
        <v>610</v>
      </c>
      <c r="E144" s="110" t="s">
        <v>214</v>
      </c>
      <c r="F144" s="146">
        <v>5.57</v>
      </c>
      <c r="G144" s="125">
        <f t="shared" si="12"/>
        <v>3397.7</v>
      </c>
      <c r="H144" s="105"/>
    </row>
    <row r="145" s="102" customFormat="1" ht="25.5" spans="1:8">
      <c r="A145" s="105">
        <f t="shared" si="17"/>
        <v>143</v>
      </c>
      <c r="B145" s="108" t="s">
        <v>279</v>
      </c>
      <c r="C145" s="108"/>
      <c r="D145" s="109">
        <v>2494.15</v>
      </c>
      <c r="E145" s="110">
        <v>680.3</v>
      </c>
      <c r="F145" s="146">
        <v>5.57</v>
      </c>
      <c r="G145" s="125">
        <f t="shared" si="12"/>
        <v>13892.4155</v>
      </c>
      <c r="H145" s="110" t="s">
        <v>280</v>
      </c>
    </row>
    <row r="146" s="102" customFormat="1" spans="1:8">
      <c r="A146" s="105">
        <f t="shared" si="17"/>
        <v>144</v>
      </c>
      <c r="B146" s="110" t="s">
        <v>281</v>
      </c>
      <c r="C146" s="110" t="s">
        <v>282</v>
      </c>
      <c r="D146" s="109">
        <v>9242</v>
      </c>
      <c r="E146" s="110">
        <v>560.7</v>
      </c>
      <c r="F146" s="146">
        <v>5.57</v>
      </c>
      <c r="G146" s="125">
        <f t="shared" si="12"/>
        <v>51477.94</v>
      </c>
      <c r="H146" s="105"/>
    </row>
    <row r="147" s="102" customFormat="1" ht="25.5" spans="1:8">
      <c r="A147" s="105">
        <f t="shared" ref="A147:A161" si="18">ROW()-2</f>
        <v>145</v>
      </c>
      <c r="B147" s="115" t="s">
        <v>234</v>
      </c>
      <c r="C147" s="117" t="s">
        <v>283</v>
      </c>
      <c r="D147" s="115">
        <v>33881</v>
      </c>
      <c r="E147" s="115">
        <v>2441</v>
      </c>
      <c r="F147" s="155">
        <v>5.57</v>
      </c>
      <c r="G147" s="115">
        <f t="shared" si="12"/>
        <v>188717.17</v>
      </c>
      <c r="H147" s="117" t="s">
        <v>284</v>
      </c>
    </row>
    <row r="148" s="102" customFormat="1" ht="25.5" spans="1:8">
      <c r="A148" s="105">
        <f t="shared" si="18"/>
        <v>146</v>
      </c>
      <c r="B148" s="115" t="s">
        <v>247</v>
      </c>
      <c r="C148" s="117" t="s">
        <v>285</v>
      </c>
      <c r="D148" s="115">
        <v>24122</v>
      </c>
      <c r="E148" s="115">
        <v>1284.3</v>
      </c>
      <c r="F148" s="155">
        <v>5.57</v>
      </c>
      <c r="G148" s="115">
        <f t="shared" si="12"/>
        <v>134359.54</v>
      </c>
      <c r="H148" s="117" t="s">
        <v>284</v>
      </c>
    </row>
    <row r="149" s="102" customFormat="1" ht="25.5" spans="1:8">
      <c r="A149" s="105">
        <f t="shared" si="18"/>
        <v>147</v>
      </c>
      <c r="B149" s="115" t="s">
        <v>286</v>
      </c>
      <c r="C149" s="117" t="s">
        <v>183</v>
      </c>
      <c r="D149" s="115">
        <v>21255</v>
      </c>
      <c r="E149" s="115">
        <v>963.7</v>
      </c>
      <c r="F149" s="155">
        <v>5.57</v>
      </c>
      <c r="G149" s="115">
        <f t="shared" si="12"/>
        <v>118390.35</v>
      </c>
      <c r="H149" s="117" t="s">
        <v>284</v>
      </c>
    </row>
    <row r="150" s="102" customFormat="1" ht="25.5" spans="1:8">
      <c r="A150" s="105">
        <f t="shared" si="18"/>
        <v>148</v>
      </c>
      <c r="B150" s="115" t="s">
        <v>287</v>
      </c>
      <c r="C150" s="117" t="s">
        <v>288</v>
      </c>
      <c r="D150" s="115">
        <v>23482</v>
      </c>
      <c r="E150" s="115">
        <v>1534.6</v>
      </c>
      <c r="F150" s="155">
        <v>5.57</v>
      </c>
      <c r="G150" s="115">
        <f t="shared" si="12"/>
        <v>130794.74</v>
      </c>
      <c r="H150" s="117" t="s">
        <v>284</v>
      </c>
    </row>
    <row r="151" s="102" customFormat="1" ht="25.5" spans="1:8">
      <c r="A151" s="105">
        <f t="shared" si="18"/>
        <v>149</v>
      </c>
      <c r="B151" s="115" t="s">
        <v>289</v>
      </c>
      <c r="C151" s="117" t="s">
        <v>290</v>
      </c>
      <c r="D151" s="115">
        <v>15732</v>
      </c>
      <c r="E151" s="115">
        <v>711.8</v>
      </c>
      <c r="F151" s="155">
        <v>5.57</v>
      </c>
      <c r="G151" s="115">
        <f t="shared" si="12"/>
        <v>87627.24</v>
      </c>
      <c r="H151" s="117" t="s">
        <v>284</v>
      </c>
    </row>
    <row r="152" s="102" customFormat="1" ht="25.5" spans="1:8">
      <c r="A152" s="105">
        <f t="shared" si="18"/>
        <v>150</v>
      </c>
      <c r="B152" s="115" t="s">
        <v>291</v>
      </c>
      <c r="C152" s="117" t="s">
        <v>292</v>
      </c>
      <c r="D152" s="115">
        <v>6911</v>
      </c>
      <c r="E152" s="115">
        <v>883.7</v>
      </c>
      <c r="F152" s="155">
        <v>5.57</v>
      </c>
      <c r="G152" s="115">
        <f t="shared" si="12"/>
        <v>38494.27</v>
      </c>
      <c r="H152" s="117" t="s">
        <v>284</v>
      </c>
    </row>
    <row r="153" s="102" customFormat="1" ht="25.5" spans="1:8">
      <c r="A153" s="105">
        <f t="shared" si="18"/>
        <v>151</v>
      </c>
      <c r="B153" s="115" t="s">
        <v>293</v>
      </c>
      <c r="C153" s="117" t="s">
        <v>294</v>
      </c>
      <c r="D153" s="115">
        <v>9394</v>
      </c>
      <c r="E153" s="115">
        <v>596.9</v>
      </c>
      <c r="F153" s="155">
        <v>5.57</v>
      </c>
      <c r="G153" s="115">
        <f t="shared" si="12"/>
        <v>52324.58</v>
      </c>
      <c r="H153" s="117" t="s">
        <v>284</v>
      </c>
    </row>
    <row r="154" s="102" customFormat="1" ht="25.5" spans="1:8">
      <c r="A154" s="105">
        <f t="shared" si="18"/>
        <v>152</v>
      </c>
      <c r="B154" s="115" t="s">
        <v>295</v>
      </c>
      <c r="C154" s="117" t="s">
        <v>296</v>
      </c>
      <c r="D154" s="115">
        <v>5440</v>
      </c>
      <c r="E154" s="115">
        <v>155.9</v>
      </c>
      <c r="F154" s="155">
        <v>5.57</v>
      </c>
      <c r="G154" s="115">
        <f t="shared" si="12"/>
        <v>30300.8</v>
      </c>
      <c r="H154" s="117" t="s">
        <v>284</v>
      </c>
    </row>
    <row r="155" s="102" customFormat="1" ht="25.5" spans="1:8">
      <c r="A155" s="105">
        <f t="shared" si="18"/>
        <v>153</v>
      </c>
      <c r="B155" s="115" t="s">
        <v>297</v>
      </c>
      <c r="C155" s="117" t="s">
        <v>298</v>
      </c>
      <c r="D155" s="115">
        <v>9282</v>
      </c>
      <c r="E155" s="115">
        <v>631.3</v>
      </c>
      <c r="F155" s="155">
        <v>5.57</v>
      </c>
      <c r="G155" s="115">
        <f t="shared" si="12"/>
        <v>51700.74</v>
      </c>
      <c r="H155" s="117" t="s">
        <v>284</v>
      </c>
    </row>
    <row r="156" s="102" customFormat="1" ht="25.5" spans="1:8">
      <c r="A156" s="105">
        <f t="shared" si="18"/>
        <v>154</v>
      </c>
      <c r="B156" s="115" t="s">
        <v>299</v>
      </c>
      <c r="C156" s="117" t="s">
        <v>294</v>
      </c>
      <c r="D156" s="115">
        <v>12866</v>
      </c>
      <c r="E156" s="115">
        <v>186.2</v>
      </c>
      <c r="F156" s="155">
        <v>5.57</v>
      </c>
      <c r="G156" s="115">
        <f t="shared" si="12"/>
        <v>71663.62</v>
      </c>
      <c r="H156" s="117" t="s">
        <v>284</v>
      </c>
    </row>
    <row r="157" s="102" customFormat="1" ht="25.5" spans="1:8">
      <c r="A157" s="105">
        <f t="shared" si="18"/>
        <v>155</v>
      </c>
      <c r="B157" s="117" t="s">
        <v>300</v>
      </c>
      <c r="C157" s="117" t="s">
        <v>283</v>
      </c>
      <c r="D157" s="117">
        <v>50771.54</v>
      </c>
      <c r="E157" s="117">
        <v>1404</v>
      </c>
      <c r="F157" s="155">
        <v>5.57</v>
      </c>
      <c r="G157" s="115">
        <f t="shared" si="12"/>
        <v>282797.4778</v>
      </c>
      <c r="H157" s="117" t="s">
        <v>301</v>
      </c>
    </row>
    <row r="158" s="102" customFormat="1" ht="25.5" spans="1:8">
      <c r="A158" s="105">
        <f t="shared" si="18"/>
        <v>156</v>
      </c>
      <c r="B158" s="117" t="s">
        <v>247</v>
      </c>
      <c r="C158" s="117" t="s">
        <v>302</v>
      </c>
      <c r="D158" s="117">
        <v>15262</v>
      </c>
      <c r="E158" s="117">
        <v>1358</v>
      </c>
      <c r="F158" s="155">
        <v>5.57</v>
      </c>
      <c r="G158" s="115">
        <f t="shared" si="12"/>
        <v>85009.34</v>
      </c>
      <c r="H158" s="117" t="s">
        <v>301</v>
      </c>
    </row>
    <row r="159" s="102" customFormat="1" ht="63.75" spans="1:8">
      <c r="A159" s="105">
        <f t="shared" si="18"/>
        <v>157</v>
      </c>
      <c r="B159" s="122" t="s">
        <v>303</v>
      </c>
      <c r="C159" s="150" t="s">
        <v>304</v>
      </c>
      <c r="D159" s="150">
        <v>1040</v>
      </c>
      <c r="E159" s="150">
        <v>24</v>
      </c>
      <c r="F159" s="155">
        <v>5.57</v>
      </c>
      <c r="G159" s="150">
        <f t="shared" si="12"/>
        <v>5792.8</v>
      </c>
      <c r="H159" s="122" t="s">
        <v>305</v>
      </c>
    </row>
    <row r="160" s="102" customFormat="1" spans="1:8">
      <c r="A160" s="105">
        <f t="shared" si="18"/>
        <v>158</v>
      </c>
      <c r="B160" s="151" t="s">
        <v>306</v>
      </c>
      <c r="C160" s="152"/>
      <c r="D160" s="125">
        <f>[3]第一片组!D47+[3]第二片组!D30+[3]第三片组!D27+[3]第四片组!D66</f>
        <v>216823</v>
      </c>
      <c r="E160" s="125"/>
      <c r="F160" s="125">
        <v>5.57</v>
      </c>
      <c r="G160" s="125">
        <f>D160*F160</f>
        <v>1207704.11</v>
      </c>
      <c r="H160" s="125"/>
    </row>
    <row r="161" s="102" customFormat="1" spans="1:8">
      <c r="A161" s="105" t="s">
        <v>701</v>
      </c>
      <c r="B161" s="153"/>
      <c r="C161" s="154"/>
      <c r="D161" s="131">
        <f>SUM(D3:D160)</f>
        <v>3792909.65</v>
      </c>
      <c r="E161" s="131">
        <f>SUM(E3:E160)</f>
        <v>236502.1</v>
      </c>
      <c r="F161" s="131"/>
      <c r="G161" s="131">
        <f>SUM(G3:G160)</f>
        <v>21126506.7505</v>
      </c>
      <c r="H161" s="131"/>
    </row>
  </sheetData>
  <sheetProtection formatCells="0" insertHyperlinks="0" autoFilter="0"/>
  <mergeCells count="3">
    <mergeCell ref="A1:H1"/>
    <mergeCell ref="B145:C145"/>
    <mergeCell ref="B160:C160"/>
  </mergeCells>
  <printOptions horizontalCentered="1"/>
  <pageMargins left="0.393055555555556" right="0.393055555555556" top="0.393055555555556" bottom="0.393055555555556" header="0.5" footer="0.5"/>
  <pageSetup paperSize="9" scale="9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6"/>
  <sheetViews>
    <sheetView zoomScale="80" zoomScaleNormal="80" workbookViewId="0">
      <pane ySplit="2" topLeftCell="A31" activePane="bottomLeft" state="frozen"/>
      <selection/>
      <selection pane="bottomLeft" activeCell="D3" sqref="D3:D16"/>
    </sheetView>
  </sheetViews>
  <sheetFormatPr defaultColWidth="9" defaultRowHeight="14.25"/>
  <cols>
    <col min="1" max="1" width="6.25833333333333" style="61" customWidth="1"/>
    <col min="2" max="2" width="12.625" style="61"/>
    <col min="3" max="3" width="10.9333333333333" style="61" customWidth="1"/>
    <col min="4" max="5" width="9" style="61"/>
    <col min="6" max="6" width="10.375" style="61" customWidth="1"/>
    <col min="7" max="9" width="9" style="61"/>
    <col min="10" max="10" width="12.8166666666667" style="61"/>
    <col min="11" max="11" width="9" style="61"/>
    <col min="12" max="12" width="12.625" style="61"/>
    <col min="13" max="13" width="9" style="61"/>
    <col min="14" max="14" width="11.5" style="61"/>
    <col min="15" max="15" width="9" style="61"/>
    <col min="16" max="16" width="11.5" style="61" customWidth="1"/>
    <col min="17" max="17" width="9" style="61"/>
    <col min="18" max="18" width="9.375" style="61"/>
    <col min="19" max="19" width="18.125" style="61" customWidth="1"/>
    <col min="20" max="20" width="3.725" style="61" customWidth="1"/>
    <col min="21" max="16384" width="9" style="61"/>
  </cols>
  <sheetData>
    <row r="1" s="61" customFormat="1" ht="22.5" spans="1:20">
      <c r="A1" s="63" t="s">
        <v>884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="61" customFormat="1" ht="47.25" spans="1:19">
      <c r="A2" s="65" t="s">
        <v>1</v>
      </c>
      <c r="B2" s="66" t="s">
        <v>885</v>
      </c>
      <c r="C2" s="66" t="s">
        <v>886</v>
      </c>
      <c r="D2" s="67" t="s">
        <v>887</v>
      </c>
      <c r="E2" s="83" t="s">
        <v>888</v>
      </c>
      <c r="F2" s="83" t="s">
        <v>889</v>
      </c>
      <c r="G2" s="67" t="s">
        <v>890</v>
      </c>
      <c r="H2" s="84" t="s">
        <v>34</v>
      </c>
      <c r="I2" s="67" t="s">
        <v>891</v>
      </c>
      <c r="J2" s="67"/>
      <c r="K2" s="90" t="s">
        <v>892</v>
      </c>
      <c r="L2" s="91"/>
      <c r="M2" s="90" t="s">
        <v>893</v>
      </c>
      <c r="N2" s="91"/>
      <c r="O2" s="90" t="s">
        <v>894</v>
      </c>
      <c r="P2" s="91"/>
      <c r="Q2" s="90" t="s">
        <v>895</v>
      </c>
      <c r="R2" s="91"/>
      <c r="S2" s="99" t="s">
        <v>896</v>
      </c>
    </row>
    <row r="3" s="61" customFormat="1" ht="28.5" spans="1:19">
      <c r="A3" s="65">
        <f t="shared" ref="A3:A38" si="0">ROW()-2</f>
        <v>1</v>
      </c>
      <c r="B3" s="68" t="s">
        <v>372</v>
      </c>
      <c r="C3" s="69" t="s">
        <v>897</v>
      </c>
      <c r="D3" s="68">
        <v>1.854</v>
      </c>
      <c r="E3" s="68">
        <v>3708</v>
      </c>
      <c r="F3" s="68">
        <v>73047.6</v>
      </c>
      <c r="G3" s="67"/>
      <c r="H3" s="84"/>
      <c r="I3" s="92">
        <v>2.09</v>
      </c>
      <c r="J3" s="86">
        <v>152669.484</v>
      </c>
      <c r="K3" s="68">
        <v>756</v>
      </c>
      <c r="L3" s="93">
        <v>1401.624</v>
      </c>
      <c r="M3" s="97">
        <v>4</v>
      </c>
      <c r="N3" s="86">
        <v>14832</v>
      </c>
      <c r="O3" s="90"/>
      <c r="P3" s="91"/>
      <c r="Q3" s="90"/>
      <c r="R3" s="91"/>
      <c r="S3" s="68" t="s">
        <v>898</v>
      </c>
    </row>
    <row r="4" s="61" customFormat="1" ht="28.5" spans="1:19">
      <c r="A4" s="65">
        <f t="shared" si="0"/>
        <v>2</v>
      </c>
      <c r="B4" s="68" t="s">
        <v>372</v>
      </c>
      <c r="C4" s="69" t="s">
        <v>899</v>
      </c>
      <c r="D4" s="68">
        <v>5.035</v>
      </c>
      <c r="E4" s="68">
        <v>10070</v>
      </c>
      <c r="F4" s="68">
        <v>198379</v>
      </c>
      <c r="G4" s="67"/>
      <c r="H4" s="84"/>
      <c r="I4" s="92">
        <v>2.09</v>
      </c>
      <c r="J4" s="86">
        <v>414612.11</v>
      </c>
      <c r="K4" s="68">
        <v>756</v>
      </c>
      <c r="L4" s="93">
        <v>3806.46</v>
      </c>
      <c r="M4" s="97">
        <v>4</v>
      </c>
      <c r="N4" s="86">
        <v>40280</v>
      </c>
      <c r="O4" s="90"/>
      <c r="P4" s="91"/>
      <c r="Q4" s="90"/>
      <c r="R4" s="91"/>
      <c r="S4" s="68" t="s">
        <v>898</v>
      </c>
    </row>
    <row r="5" s="61" customFormat="1" ht="42.75" spans="1:19">
      <c r="A5" s="65">
        <f t="shared" si="0"/>
        <v>3</v>
      </c>
      <c r="B5" s="68" t="s">
        <v>900</v>
      </c>
      <c r="C5" s="69" t="s">
        <v>901</v>
      </c>
      <c r="D5" s="68">
        <v>4.039</v>
      </c>
      <c r="E5" s="68">
        <v>8078</v>
      </c>
      <c r="F5" s="68">
        <v>227799.6</v>
      </c>
      <c r="G5" s="67"/>
      <c r="H5" s="84"/>
      <c r="I5" s="92">
        <v>2.09</v>
      </c>
      <c r="J5" s="86">
        <v>476101.164</v>
      </c>
      <c r="K5" s="68">
        <v>756</v>
      </c>
      <c r="L5" s="93">
        <v>3053.484</v>
      </c>
      <c r="M5" s="97">
        <v>4</v>
      </c>
      <c r="N5" s="86">
        <v>32312</v>
      </c>
      <c r="O5" s="90"/>
      <c r="P5" s="91"/>
      <c r="Q5" s="90"/>
      <c r="R5" s="91"/>
      <c r="S5" s="68" t="s">
        <v>898</v>
      </c>
    </row>
    <row r="6" s="61" customFormat="1" ht="42.75" spans="1:19">
      <c r="A6" s="65">
        <f t="shared" si="0"/>
        <v>4</v>
      </c>
      <c r="B6" s="68" t="s">
        <v>902</v>
      </c>
      <c r="C6" s="69" t="s">
        <v>903</v>
      </c>
      <c r="D6" s="68">
        <v>1.4</v>
      </c>
      <c r="E6" s="68">
        <v>2800</v>
      </c>
      <c r="F6" s="68">
        <v>38360</v>
      </c>
      <c r="G6" s="67"/>
      <c r="H6" s="84"/>
      <c r="I6" s="92">
        <v>2.09</v>
      </c>
      <c r="J6" s="86">
        <v>80172.4</v>
      </c>
      <c r="K6" s="68">
        <v>756</v>
      </c>
      <c r="L6" s="93">
        <v>1058.4</v>
      </c>
      <c r="M6" s="97">
        <v>4</v>
      </c>
      <c r="N6" s="86">
        <v>11200</v>
      </c>
      <c r="O6" s="90"/>
      <c r="P6" s="91"/>
      <c r="Q6" s="90"/>
      <c r="R6" s="91"/>
      <c r="S6" s="68" t="s">
        <v>898</v>
      </c>
    </row>
    <row r="7" s="61" customFormat="1" ht="42.75" spans="1:19">
      <c r="A7" s="65">
        <f t="shared" si="0"/>
        <v>5</v>
      </c>
      <c r="B7" s="68" t="s">
        <v>904</v>
      </c>
      <c r="C7" s="69" t="s">
        <v>905</v>
      </c>
      <c r="D7" s="68">
        <v>2</v>
      </c>
      <c r="E7" s="68">
        <v>4000</v>
      </c>
      <c r="F7" s="68">
        <v>31600</v>
      </c>
      <c r="G7" s="67"/>
      <c r="H7" s="84"/>
      <c r="I7" s="92">
        <v>2.09</v>
      </c>
      <c r="J7" s="86">
        <v>66044</v>
      </c>
      <c r="K7" s="68">
        <v>756</v>
      </c>
      <c r="L7" s="93">
        <v>1512</v>
      </c>
      <c r="M7" s="97">
        <v>4</v>
      </c>
      <c r="N7" s="86">
        <v>16000</v>
      </c>
      <c r="O7" s="90"/>
      <c r="P7" s="91"/>
      <c r="Q7" s="90"/>
      <c r="R7" s="91"/>
      <c r="S7" s="68" t="s">
        <v>898</v>
      </c>
    </row>
    <row r="8" s="61" customFormat="1" ht="28.5" spans="1:19">
      <c r="A8" s="65">
        <f t="shared" si="0"/>
        <v>6</v>
      </c>
      <c r="B8" s="70" t="s">
        <v>906</v>
      </c>
      <c r="C8" s="70" t="s">
        <v>907</v>
      </c>
      <c r="D8" s="71">
        <v>2.678</v>
      </c>
      <c r="E8" s="68">
        <v>5356</v>
      </c>
      <c r="F8" s="68">
        <v>56773.6</v>
      </c>
      <c r="G8" s="85">
        <v>4272</v>
      </c>
      <c r="H8" s="85">
        <v>30</v>
      </c>
      <c r="I8" s="68">
        <v>2.45</v>
      </c>
      <c r="J8" s="86">
        <f t="shared" ref="J8:J38" si="1">F8*I8</f>
        <v>139095.32</v>
      </c>
      <c r="K8" s="68">
        <v>1069</v>
      </c>
      <c r="L8" s="93">
        <f t="shared" ref="L8:L38" si="2">D8*K8</f>
        <v>2862.782</v>
      </c>
      <c r="M8" s="94">
        <v>4</v>
      </c>
      <c r="N8" s="86">
        <f t="shared" ref="N8:N38" si="3">E8*M8</f>
        <v>21424</v>
      </c>
      <c r="O8" s="68">
        <v>19.8</v>
      </c>
      <c r="P8" s="73">
        <f t="shared" ref="P8:P21" si="4">G8*O8</f>
        <v>84585.6</v>
      </c>
      <c r="Q8" s="68">
        <v>937.7</v>
      </c>
      <c r="R8" s="86">
        <f t="shared" ref="R8:R11" si="5">H8*Q8</f>
        <v>28131</v>
      </c>
      <c r="S8" s="85" t="s">
        <v>908</v>
      </c>
    </row>
    <row r="9" s="61" customFormat="1" ht="28.5" spans="1:19">
      <c r="A9" s="65">
        <f t="shared" si="0"/>
        <v>7</v>
      </c>
      <c r="B9" s="72" t="s">
        <v>909</v>
      </c>
      <c r="C9" s="70" t="s">
        <v>910</v>
      </c>
      <c r="D9" s="73">
        <v>1.086</v>
      </c>
      <c r="E9" s="68">
        <v>2172</v>
      </c>
      <c r="F9" s="68">
        <v>29539.2</v>
      </c>
      <c r="G9" s="85">
        <v>3550</v>
      </c>
      <c r="H9" s="85"/>
      <c r="I9" s="94">
        <v>2.3</v>
      </c>
      <c r="J9" s="86">
        <f t="shared" si="1"/>
        <v>67940.16</v>
      </c>
      <c r="K9" s="68">
        <v>1002</v>
      </c>
      <c r="L9" s="93">
        <f t="shared" si="2"/>
        <v>1088.172</v>
      </c>
      <c r="M9" s="94">
        <v>4</v>
      </c>
      <c r="N9" s="86">
        <f t="shared" si="3"/>
        <v>8688</v>
      </c>
      <c r="O9" s="68">
        <v>19.8</v>
      </c>
      <c r="P9" s="73">
        <f t="shared" si="4"/>
        <v>70290</v>
      </c>
      <c r="Q9" s="98"/>
      <c r="R9" s="86"/>
      <c r="S9" s="85" t="s">
        <v>911</v>
      </c>
    </row>
    <row r="10" s="61" customFormat="1" ht="28.5" spans="1:19">
      <c r="A10" s="65">
        <f t="shared" si="0"/>
        <v>8</v>
      </c>
      <c r="B10" s="74" t="s">
        <v>699</v>
      </c>
      <c r="C10" s="70" t="s">
        <v>912</v>
      </c>
      <c r="D10" s="73">
        <v>0.472</v>
      </c>
      <c r="E10" s="68">
        <v>944</v>
      </c>
      <c r="F10" s="68">
        <v>4248</v>
      </c>
      <c r="G10" s="85">
        <v>771</v>
      </c>
      <c r="H10" s="85">
        <v>8</v>
      </c>
      <c r="I10" s="68">
        <v>2.45</v>
      </c>
      <c r="J10" s="86">
        <f t="shared" si="1"/>
        <v>10407.6</v>
      </c>
      <c r="K10" s="68">
        <v>1069</v>
      </c>
      <c r="L10" s="93">
        <f t="shared" si="2"/>
        <v>504.568</v>
      </c>
      <c r="M10" s="94">
        <v>4</v>
      </c>
      <c r="N10" s="86">
        <f t="shared" si="3"/>
        <v>3776</v>
      </c>
      <c r="O10" s="68">
        <v>19.8</v>
      </c>
      <c r="P10" s="73">
        <f t="shared" si="4"/>
        <v>15265.8</v>
      </c>
      <c r="Q10" s="68">
        <v>937.7</v>
      </c>
      <c r="R10" s="86">
        <f t="shared" si="5"/>
        <v>7501.6</v>
      </c>
      <c r="S10" s="85" t="s">
        <v>908</v>
      </c>
    </row>
    <row r="11" s="61" customFormat="1" ht="28.5" spans="1:19">
      <c r="A11" s="65">
        <f t="shared" si="0"/>
        <v>9</v>
      </c>
      <c r="B11" s="70" t="s">
        <v>913</v>
      </c>
      <c r="C11" s="70" t="s">
        <v>914</v>
      </c>
      <c r="D11" s="73">
        <v>1.16</v>
      </c>
      <c r="E11" s="68">
        <v>2320</v>
      </c>
      <c r="F11" s="68">
        <v>18908</v>
      </c>
      <c r="G11" s="85">
        <v>1300</v>
      </c>
      <c r="H11" s="85">
        <v>6</v>
      </c>
      <c r="I11" s="94">
        <v>2.3</v>
      </c>
      <c r="J11" s="86">
        <f t="shared" si="1"/>
        <v>43488.4</v>
      </c>
      <c r="K11" s="68">
        <v>1002</v>
      </c>
      <c r="L11" s="93">
        <f t="shared" si="2"/>
        <v>1162.32</v>
      </c>
      <c r="M11" s="94">
        <v>4</v>
      </c>
      <c r="N11" s="86">
        <f t="shared" si="3"/>
        <v>9280</v>
      </c>
      <c r="O11" s="68">
        <v>19.8</v>
      </c>
      <c r="P11" s="73">
        <f t="shared" si="4"/>
        <v>25740</v>
      </c>
      <c r="Q11" s="68">
        <v>937.7</v>
      </c>
      <c r="R11" s="86">
        <f t="shared" si="5"/>
        <v>5626.2</v>
      </c>
      <c r="S11" s="85" t="s">
        <v>911</v>
      </c>
    </row>
    <row r="12" s="61" customFormat="1" ht="28.5" spans="1:19">
      <c r="A12" s="65">
        <f t="shared" si="0"/>
        <v>10</v>
      </c>
      <c r="B12" s="70" t="s">
        <v>915</v>
      </c>
      <c r="C12" s="70" t="s">
        <v>916</v>
      </c>
      <c r="D12" s="75">
        <v>0.192</v>
      </c>
      <c r="E12" s="68">
        <v>384</v>
      </c>
      <c r="F12" s="68">
        <v>3033.6</v>
      </c>
      <c r="G12" s="85"/>
      <c r="H12" s="85"/>
      <c r="I12" s="94">
        <v>2.3</v>
      </c>
      <c r="J12" s="86">
        <f t="shared" si="1"/>
        <v>6977.28</v>
      </c>
      <c r="K12" s="68">
        <v>1002</v>
      </c>
      <c r="L12" s="93">
        <f t="shared" si="2"/>
        <v>192.384</v>
      </c>
      <c r="M12" s="94">
        <v>4</v>
      </c>
      <c r="N12" s="86">
        <f t="shared" si="3"/>
        <v>1536</v>
      </c>
      <c r="O12" s="98"/>
      <c r="P12" s="73">
        <f t="shared" si="4"/>
        <v>0</v>
      </c>
      <c r="Q12" s="98"/>
      <c r="R12" s="86"/>
      <c r="S12" s="85" t="s">
        <v>911</v>
      </c>
    </row>
    <row r="13" s="61" customFormat="1" ht="28.5" spans="1:19">
      <c r="A13" s="65">
        <f t="shared" si="0"/>
        <v>11</v>
      </c>
      <c r="B13" s="70" t="s">
        <v>906</v>
      </c>
      <c r="C13" s="70" t="s">
        <v>917</v>
      </c>
      <c r="D13" s="71">
        <v>1.121</v>
      </c>
      <c r="E13" s="86">
        <v>2242</v>
      </c>
      <c r="F13" s="86">
        <v>24437.8</v>
      </c>
      <c r="G13" s="85"/>
      <c r="H13" s="85"/>
      <c r="I13" s="94">
        <v>2.3</v>
      </c>
      <c r="J13" s="86">
        <f t="shared" si="1"/>
        <v>56206.94</v>
      </c>
      <c r="K13" s="68">
        <v>1002</v>
      </c>
      <c r="L13" s="93">
        <f t="shared" si="2"/>
        <v>1123.242</v>
      </c>
      <c r="M13" s="94">
        <v>4</v>
      </c>
      <c r="N13" s="86">
        <f t="shared" si="3"/>
        <v>8968</v>
      </c>
      <c r="O13" s="85"/>
      <c r="P13" s="73">
        <f t="shared" si="4"/>
        <v>0</v>
      </c>
      <c r="Q13" s="85"/>
      <c r="R13" s="86"/>
      <c r="S13" s="85" t="s">
        <v>911</v>
      </c>
    </row>
    <row r="14" s="61" customFormat="1" ht="28.5" spans="1:19">
      <c r="A14" s="65">
        <f t="shared" si="0"/>
        <v>12</v>
      </c>
      <c r="B14" s="70" t="s">
        <v>906</v>
      </c>
      <c r="C14" s="70" t="s">
        <v>918</v>
      </c>
      <c r="D14" s="71">
        <v>0.5</v>
      </c>
      <c r="E14" s="86">
        <v>1000</v>
      </c>
      <c r="F14" s="86">
        <v>15500</v>
      </c>
      <c r="G14" s="85"/>
      <c r="H14" s="85"/>
      <c r="I14" s="94">
        <v>2.3</v>
      </c>
      <c r="J14" s="86">
        <f t="shared" si="1"/>
        <v>35650</v>
      </c>
      <c r="K14" s="68">
        <v>1002</v>
      </c>
      <c r="L14" s="93">
        <f t="shared" si="2"/>
        <v>501</v>
      </c>
      <c r="M14" s="94">
        <v>4</v>
      </c>
      <c r="N14" s="86">
        <f t="shared" si="3"/>
        <v>4000</v>
      </c>
      <c r="O14" s="85"/>
      <c r="P14" s="73">
        <f t="shared" si="4"/>
        <v>0</v>
      </c>
      <c r="Q14" s="85"/>
      <c r="R14" s="86"/>
      <c r="S14" s="85" t="s">
        <v>911</v>
      </c>
    </row>
    <row r="15" s="61" customFormat="1" ht="28.5" spans="1:19">
      <c r="A15" s="65">
        <f t="shared" si="0"/>
        <v>13</v>
      </c>
      <c r="B15" s="70" t="s">
        <v>906</v>
      </c>
      <c r="C15" s="70" t="s">
        <v>919</v>
      </c>
      <c r="D15" s="71">
        <v>0.28</v>
      </c>
      <c r="E15" s="86">
        <v>560</v>
      </c>
      <c r="F15" s="86">
        <v>7868</v>
      </c>
      <c r="G15" s="85"/>
      <c r="H15" s="85"/>
      <c r="I15" s="94">
        <v>2.3</v>
      </c>
      <c r="J15" s="86">
        <f t="shared" si="1"/>
        <v>18096.4</v>
      </c>
      <c r="K15" s="68">
        <v>1002</v>
      </c>
      <c r="L15" s="93">
        <f t="shared" si="2"/>
        <v>280.56</v>
      </c>
      <c r="M15" s="94">
        <v>4</v>
      </c>
      <c r="N15" s="86">
        <f t="shared" si="3"/>
        <v>2240</v>
      </c>
      <c r="O15" s="85"/>
      <c r="P15" s="73">
        <f t="shared" si="4"/>
        <v>0</v>
      </c>
      <c r="Q15" s="85"/>
      <c r="R15" s="86"/>
      <c r="S15" s="85" t="s">
        <v>911</v>
      </c>
    </row>
    <row r="16" s="61" customFormat="1" ht="28.5" spans="1:19">
      <c r="A16" s="65">
        <f t="shared" si="0"/>
        <v>14</v>
      </c>
      <c r="B16" s="74" t="s">
        <v>372</v>
      </c>
      <c r="C16" s="70" t="s">
        <v>920</v>
      </c>
      <c r="D16" s="73">
        <v>1.632</v>
      </c>
      <c r="E16" s="86">
        <v>3264</v>
      </c>
      <c r="F16" s="86">
        <v>54672</v>
      </c>
      <c r="G16" s="85"/>
      <c r="H16" s="85"/>
      <c r="I16" s="68">
        <v>2.09</v>
      </c>
      <c r="J16" s="86">
        <f t="shared" si="1"/>
        <v>114264.48</v>
      </c>
      <c r="K16" s="68">
        <v>756</v>
      </c>
      <c r="L16" s="93">
        <f t="shared" si="2"/>
        <v>1233.792</v>
      </c>
      <c r="M16" s="94">
        <v>4</v>
      </c>
      <c r="N16" s="86">
        <f t="shared" si="3"/>
        <v>13056</v>
      </c>
      <c r="O16" s="85"/>
      <c r="P16" s="73">
        <f t="shared" si="4"/>
        <v>0</v>
      </c>
      <c r="Q16" s="85"/>
      <c r="R16" s="86"/>
      <c r="S16" s="68" t="s">
        <v>898</v>
      </c>
    </row>
    <row r="17" s="61" customFormat="1" ht="28.5" spans="1:19">
      <c r="A17" s="65">
        <f t="shared" si="0"/>
        <v>15</v>
      </c>
      <c r="B17" s="74" t="s">
        <v>921</v>
      </c>
      <c r="C17" s="70" t="s">
        <v>922</v>
      </c>
      <c r="D17" s="73">
        <v>0.751</v>
      </c>
      <c r="E17" s="86">
        <v>1502</v>
      </c>
      <c r="F17" s="86">
        <v>5482.3</v>
      </c>
      <c r="G17" s="85">
        <v>4712</v>
      </c>
      <c r="H17" s="85"/>
      <c r="I17" s="94">
        <v>2.3</v>
      </c>
      <c r="J17" s="86">
        <f t="shared" si="1"/>
        <v>12609.29</v>
      </c>
      <c r="K17" s="68">
        <v>1002</v>
      </c>
      <c r="L17" s="93">
        <f t="shared" si="2"/>
        <v>752.502</v>
      </c>
      <c r="M17" s="94">
        <v>4</v>
      </c>
      <c r="N17" s="86">
        <f t="shared" si="3"/>
        <v>6008</v>
      </c>
      <c r="O17" s="68">
        <v>19.8</v>
      </c>
      <c r="P17" s="73">
        <f t="shared" si="4"/>
        <v>93297.6</v>
      </c>
      <c r="Q17" s="85"/>
      <c r="R17" s="86"/>
      <c r="S17" s="85" t="s">
        <v>911</v>
      </c>
    </row>
    <row r="18" s="61" customFormat="1" ht="28.5" spans="1:19">
      <c r="A18" s="65">
        <f t="shared" si="0"/>
        <v>16</v>
      </c>
      <c r="B18" s="74" t="s">
        <v>921</v>
      </c>
      <c r="C18" s="70" t="s">
        <v>923</v>
      </c>
      <c r="D18" s="73">
        <v>1.272</v>
      </c>
      <c r="E18" s="86">
        <v>2544</v>
      </c>
      <c r="F18" s="86">
        <v>29256</v>
      </c>
      <c r="G18" s="85"/>
      <c r="H18" s="85"/>
      <c r="I18" s="94">
        <v>2.3</v>
      </c>
      <c r="J18" s="86">
        <f t="shared" si="1"/>
        <v>67288.8</v>
      </c>
      <c r="K18" s="68">
        <v>1002</v>
      </c>
      <c r="L18" s="93">
        <f t="shared" si="2"/>
        <v>1274.544</v>
      </c>
      <c r="M18" s="94">
        <v>4</v>
      </c>
      <c r="N18" s="86">
        <f t="shared" si="3"/>
        <v>10176</v>
      </c>
      <c r="O18" s="85"/>
      <c r="P18" s="73">
        <f t="shared" si="4"/>
        <v>0</v>
      </c>
      <c r="Q18" s="85"/>
      <c r="R18" s="86"/>
      <c r="S18" s="85" t="s">
        <v>911</v>
      </c>
    </row>
    <row r="19" s="61" customFormat="1" ht="28.5" spans="1:19">
      <c r="A19" s="65">
        <f t="shared" si="0"/>
        <v>17</v>
      </c>
      <c r="B19" s="74" t="s">
        <v>921</v>
      </c>
      <c r="C19" s="70" t="s">
        <v>924</v>
      </c>
      <c r="D19" s="73">
        <v>0.552</v>
      </c>
      <c r="E19" s="86">
        <v>1104</v>
      </c>
      <c r="F19" s="86">
        <v>16228.8</v>
      </c>
      <c r="G19" s="85"/>
      <c r="H19" s="85"/>
      <c r="I19" s="94">
        <v>2.3</v>
      </c>
      <c r="J19" s="86">
        <f t="shared" si="1"/>
        <v>37326.24</v>
      </c>
      <c r="K19" s="68">
        <v>1002</v>
      </c>
      <c r="L19" s="93">
        <f t="shared" si="2"/>
        <v>553.104</v>
      </c>
      <c r="M19" s="94">
        <v>4</v>
      </c>
      <c r="N19" s="86">
        <f t="shared" si="3"/>
        <v>4416</v>
      </c>
      <c r="O19" s="85"/>
      <c r="P19" s="73">
        <f t="shared" si="4"/>
        <v>0</v>
      </c>
      <c r="Q19" s="85"/>
      <c r="R19" s="86"/>
      <c r="S19" s="85" t="s">
        <v>911</v>
      </c>
    </row>
    <row r="20" s="61" customFormat="1" ht="28.5" spans="1:19">
      <c r="A20" s="65">
        <f t="shared" si="0"/>
        <v>18</v>
      </c>
      <c r="B20" s="74" t="s">
        <v>921</v>
      </c>
      <c r="C20" s="70" t="s">
        <v>925</v>
      </c>
      <c r="D20" s="73">
        <v>0.996</v>
      </c>
      <c r="E20" s="86">
        <v>1992</v>
      </c>
      <c r="F20" s="86">
        <v>28087.2</v>
      </c>
      <c r="G20" s="85"/>
      <c r="H20" s="85"/>
      <c r="I20" s="94">
        <v>2.3</v>
      </c>
      <c r="J20" s="86">
        <f t="shared" si="1"/>
        <v>64600.56</v>
      </c>
      <c r="K20" s="68">
        <v>1002</v>
      </c>
      <c r="L20" s="93">
        <f t="shared" si="2"/>
        <v>997.992</v>
      </c>
      <c r="M20" s="94">
        <v>4</v>
      </c>
      <c r="N20" s="86">
        <f t="shared" si="3"/>
        <v>7968</v>
      </c>
      <c r="O20" s="85"/>
      <c r="P20" s="73">
        <f t="shared" si="4"/>
        <v>0</v>
      </c>
      <c r="Q20" s="85"/>
      <c r="R20" s="86"/>
      <c r="S20" s="85" t="s">
        <v>911</v>
      </c>
    </row>
    <row r="21" s="61" customFormat="1" ht="28.5" spans="1:19">
      <c r="A21" s="65">
        <f t="shared" si="0"/>
        <v>19</v>
      </c>
      <c r="B21" s="74" t="s">
        <v>926</v>
      </c>
      <c r="C21" s="70" t="s">
        <v>927</v>
      </c>
      <c r="D21" s="73">
        <v>2.505</v>
      </c>
      <c r="E21" s="86">
        <v>5010</v>
      </c>
      <c r="F21" s="86">
        <v>129007.5</v>
      </c>
      <c r="G21" s="85"/>
      <c r="H21" s="85"/>
      <c r="I21" s="94">
        <v>2.3</v>
      </c>
      <c r="J21" s="86">
        <f t="shared" si="1"/>
        <v>296717.25</v>
      </c>
      <c r="K21" s="68">
        <v>1002</v>
      </c>
      <c r="L21" s="93">
        <f t="shared" si="2"/>
        <v>2510.01</v>
      </c>
      <c r="M21" s="94">
        <v>4</v>
      </c>
      <c r="N21" s="86">
        <f t="shared" si="3"/>
        <v>20040</v>
      </c>
      <c r="O21" s="85"/>
      <c r="P21" s="73">
        <f t="shared" si="4"/>
        <v>0</v>
      </c>
      <c r="Q21" s="85"/>
      <c r="R21" s="86"/>
      <c r="S21" s="85" t="s">
        <v>911</v>
      </c>
    </row>
    <row r="22" s="61" customFormat="1" ht="28.5" spans="1:19">
      <c r="A22" s="65">
        <f t="shared" si="0"/>
        <v>20</v>
      </c>
      <c r="B22" s="72" t="s">
        <v>928</v>
      </c>
      <c r="C22" s="70" t="s">
        <v>910</v>
      </c>
      <c r="D22" s="71">
        <v>0.94</v>
      </c>
      <c r="E22" s="68">
        <v>1880</v>
      </c>
      <c r="F22" s="68">
        <v>23312</v>
      </c>
      <c r="G22" s="85">
        <v>5137</v>
      </c>
      <c r="H22" s="85">
        <v>19</v>
      </c>
      <c r="I22" s="68">
        <v>2.45</v>
      </c>
      <c r="J22" s="86">
        <f t="shared" si="1"/>
        <v>57114.4</v>
      </c>
      <c r="K22" s="68">
        <v>1069</v>
      </c>
      <c r="L22" s="93">
        <f t="shared" si="2"/>
        <v>1004.86</v>
      </c>
      <c r="M22" s="94">
        <v>4</v>
      </c>
      <c r="N22" s="86">
        <f t="shared" si="3"/>
        <v>7520</v>
      </c>
      <c r="O22" s="68">
        <v>19.8</v>
      </c>
      <c r="P22" s="73">
        <f>O22*G22</f>
        <v>101712.6</v>
      </c>
      <c r="Q22" s="68">
        <v>937.7</v>
      </c>
      <c r="R22" s="86">
        <f>H22*Q22</f>
        <v>17816.3</v>
      </c>
      <c r="S22" s="87" t="s">
        <v>908</v>
      </c>
    </row>
    <row r="23" s="61" customFormat="1" ht="28.5" spans="1:19">
      <c r="A23" s="65">
        <f t="shared" si="0"/>
        <v>21</v>
      </c>
      <c r="B23" s="72" t="s">
        <v>915</v>
      </c>
      <c r="C23" s="76" t="s">
        <v>929</v>
      </c>
      <c r="D23" s="75">
        <v>2.09</v>
      </c>
      <c r="E23" s="68">
        <v>4180</v>
      </c>
      <c r="F23" s="68">
        <v>43890</v>
      </c>
      <c r="G23" s="85"/>
      <c r="H23" s="85"/>
      <c r="I23" s="94">
        <v>2.3</v>
      </c>
      <c r="J23" s="86">
        <f t="shared" si="1"/>
        <v>100947</v>
      </c>
      <c r="K23" s="68">
        <v>1002</v>
      </c>
      <c r="L23" s="93">
        <f t="shared" si="2"/>
        <v>2094.18</v>
      </c>
      <c r="M23" s="94">
        <v>4</v>
      </c>
      <c r="N23" s="86">
        <f t="shared" si="3"/>
        <v>16720</v>
      </c>
      <c r="O23" s="68"/>
      <c r="P23" s="73"/>
      <c r="Q23" s="98"/>
      <c r="R23" s="86"/>
      <c r="S23" s="87" t="s">
        <v>911</v>
      </c>
    </row>
    <row r="24" s="61" customFormat="1" ht="28.5" spans="1:19">
      <c r="A24" s="65">
        <f t="shared" si="0"/>
        <v>22</v>
      </c>
      <c r="B24" s="72" t="s">
        <v>930</v>
      </c>
      <c r="C24" s="70" t="s">
        <v>931</v>
      </c>
      <c r="D24" s="71">
        <v>1.25</v>
      </c>
      <c r="E24" s="68">
        <v>2500</v>
      </c>
      <c r="F24" s="68">
        <v>26250</v>
      </c>
      <c r="G24" s="85"/>
      <c r="H24" s="85"/>
      <c r="I24" s="68">
        <v>2.45</v>
      </c>
      <c r="J24" s="86">
        <f t="shared" si="1"/>
        <v>64312.5</v>
      </c>
      <c r="K24" s="68">
        <v>1069</v>
      </c>
      <c r="L24" s="93">
        <f t="shared" si="2"/>
        <v>1336.25</v>
      </c>
      <c r="M24" s="94">
        <v>4</v>
      </c>
      <c r="N24" s="86">
        <f t="shared" si="3"/>
        <v>10000</v>
      </c>
      <c r="O24" s="68"/>
      <c r="P24" s="73"/>
      <c r="Q24" s="68"/>
      <c r="R24" s="86"/>
      <c r="S24" s="87" t="s">
        <v>908</v>
      </c>
    </row>
    <row r="25" s="61" customFormat="1" ht="28.5" spans="1:19">
      <c r="A25" s="65">
        <f t="shared" si="0"/>
        <v>23</v>
      </c>
      <c r="B25" s="72" t="s">
        <v>930</v>
      </c>
      <c r="C25" s="70" t="s">
        <v>932</v>
      </c>
      <c r="D25" s="71">
        <v>1.125</v>
      </c>
      <c r="E25" s="68">
        <v>2250</v>
      </c>
      <c r="F25" s="68">
        <v>23400</v>
      </c>
      <c r="G25" s="85"/>
      <c r="H25" s="85"/>
      <c r="I25" s="68">
        <v>2.45</v>
      </c>
      <c r="J25" s="86">
        <f t="shared" si="1"/>
        <v>57330</v>
      </c>
      <c r="K25" s="68">
        <v>1069</v>
      </c>
      <c r="L25" s="93">
        <f t="shared" si="2"/>
        <v>1202.625</v>
      </c>
      <c r="M25" s="94">
        <v>4</v>
      </c>
      <c r="N25" s="86">
        <f t="shared" si="3"/>
        <v>9000</v>
      </c>
      <c r="O25" s="68"/>
      <c r="P25" s="73"/>
      <c r="Q25" s="68"/>
      <c r="R25" s="86"/>
      <c r="S25" s="87" t="s">
        <v>908</v>
      </c>
    </row>
    <row r="26" s="61" customFormat="1" ht="28.5" spans="1:19">
      <c r="A26" s="65">
        <f t="shared" si="0"/>
        <v>24</v>
      </c>
      <c r="B26" s="72" t="s">
        <v>909</v>
      </c>
      <c r="C26" s="70" t="s">
        <v>933</v>
      </c>
      <c r="D26" s="71">
        <v>1.902</v>
      </c>
      <c r="E26" s="68">
        <v>3804</v>
      </c>
      <c r="F26" s="68">
        <v>45267.6</v>
      </c>
      <c r="G26" s="85"/>
      <c r="H26" s="85"/>
      <c r="I26" s="94">
        <v>2.3</v>
      </c>
      <c r="J26" s="86">
        <f t="shared" si="1"/>
        <v>104115.48</v>
      </c>
      <c r="K26" s="68">
        <v>1002</v>
      </c>
      <c r="L26" s="93">
        <f t="shared" si="2"/>
        <v>1905.804</v>
      </c>
      <c r="M26" s="94">
        <v>4</v>
      </c>
      <c r="N26" s="86">
        <f t="shared" si="3"/>
        <v>15216</v>
      </c>
      <c r="O26" s="98"/>
      <c r="P26" s="98"/>
      <c r="Q26" s="98"/>
      <c r="R26" s="86"/>
      <c r="S26" s="87" t="s">
        <v>911</v>
      </c>
    </row>
    <row r="27" s="61" customFormat="1" ht="28.5" spans="1:19">
      <c r="A27" s="65">
        <f t="shared" si="0"/>
        <v>25</v>
      </c>
      <c r="B27" s="72" t="s">
        <v>909</v>
      </c>
      <c r="C27" s="70" t="s">
        <v>934</v>
      </c>
      <c r="D27" s="71">
        <v>1.466</v>
      </c>
      <c r="E27" s="86">
        <v>2932</v>
      </c>
      <c r="F27" s="86">
        <v>45446</v>
      </c>
      <c r="G27" s="85"/>
      <c r="H27" s="85"/>
      <c r="I27" s="94">
        <v>2.3</v>
      </c>
      <c r="J27" s="86">
        <f t="shared" si="1"/>
        <v>104525.8</v>
      </c>
      <c r="K27" s="68">
        <v>1002</v>
      </c>
      <c r="L27" s="93">
        <f t="shared" si="2"/>
        <v>1468.932</v>
      </c>
      <c r="M27" s="94">
        <v>4</v>
      </c>
      <c r="N27" s="86">
        <f t="shared" si="3"/>
        <v>11728</v>
      </c>
      <c r="O27" s="85"/>
      <c r="P27" s="85"/>
      <c r="Q27" s="85"/>
      <c r="R27" s="86"/>
      <c r="S27" s="87" t="s">
        <v>911</v>
      </c>
    </row>
    <row r="28" s="61" customFormat="1" ht="28.5" spans="1:19">
      <c r="A28" s="65">
        <f t="shared" si="0"/>
        <v>26</v>
      </c>
      <c r="B28" s="72" t="s">
        <v>935</v>
      </c>
      <c r="C28" s="70" t="s">
        <v>907</v>
      </c>
      <c r="D28" s="73">
        <v>2.174</v>
      </c>
      <c r="E28" s="86">
        <v>4348</v>
      </c>
      <c r="F28" s="86">
        <v>41306</v>
      </c>
      <c r="G28" s="85"/>
      <c r="H28" s="85"/>
      <c r="I28" s="94">
        <v>2.3</v>
      </c>
      <c r="J28" s="86">
        <f t="shared" si="1"/>
        <v>95003.8</v>
      </c>
      <c r="K28" s="68">
        <v>1002</v>
      </c>
      <c r="L28" s="93">
        <f t="shared" si="2"/>
        <v>2178.348</v>
      </c>
      <c r="M28" s="94">
        <v>4</v>
      </c>
      <c r="N28" s="86">
        <f t="shared" si="3"/>
        <v>17392</v>
      </c>
      <c r="O28" s="85"/>
      <c r="P28" s="85"/>
      <c r="Q28" s="85"/>
      <c r="R28" s="86"/>
      <c r="S28" s="87" t="s">
        <v>911</v>
      </c>
    </row>
    <row r="29" s="61" customFormat="1" ht="28.5" spans="1:19">
      <c r="A29" s="65">
        <f t="shared" si="0"/>
        <v>27</v>
      </c>
      <c r="B29" s="72" t="s">
        <v>936</v>
      </c>
      <c r="C29" s="72" t="s">
        <v>907</v>
      </c>
      <c r="D29" s="77">
        <v>1.676</v>
      </c>
      <c r="E29" s="86">
        <v>3352</v>
      </c>
      <c r="F29" s="86">
        <v>51956</v>
      </c>
      <c r="G29" s="87">
        <v>2604</v>
      </c>
      <c r="H29" s="85"/>
      <c r="I29" s="94">
        <v>2.3</v>
      </c>
      <c r="J29" s="86">
        <f t="shared" si="1"/>
        <v>119498.8</v>
      </c>
      <c r="K29" s="68">
        <v>1002</v>
      </c>
      <c r="L29" s="93">
        <f t="shared" si="2"/>
        <v>1679.352</v>
      </c>
      <c r="M29" s="94">
        <v>4</v>
      </c>
      <c r="N29" s="86">
        <f t="shared" si="3"/>
        <v>13408</v>
      </c>
      <c r="O29" s="68">
        <v>19.8</v>
      </c>
      <c r="P29" s="85">
        <f t="shared" ref="P29:P34" si="6">O29*G29</f>
        <v>51559.2</v>
      </c>
      <c r="Q29" s="85"/>
      <c r="R29" s="86"/>
      <c r="S29" s="87" t="s">
        <v>911</v>
      </c>
    </row>
    <row r="30" s="62" customFormat="1" ht="28.5" spans="1:19">
      <c r="A30" s="65">
        <f t="shared" si="0"/>
        <v>28</v>
      </c>
      <c r="B30" s="78" t="s">
        <v>930</v>
      </c>
      <c r="C30" s="79" t="s">
        <v>917</v>
      </c>
      <c r="D30" s="80">
        <v>1.592</v>
      </c>
      <c r="E30" s="88">
        <v>3184</v>
      </c>
      <c r="F30" s="88">
        <v>33432</v>
      </c>
      <c r="G30" s="85"/>
      <c r="H30" s="85"/>
      <c r="I30" s="95">
        <v>2.3</v>
      </c>
      <c r="J30" s="89">
        <f t="shared" si="1"/>
        <v>76893.6</v>
      </c>
      <c r="K30" s="88">
        <v>1002</v>
      </c>
      <c r="L30" s="96">
        <f t="shared" si="2"/>
        <v>1595.184</v>
      </c>
      <c r="M30" s="95">
        <v>4</v>
      </c>
      <c r="N30" s="89">
        <f t="shared" si="3"/>
        <v>12736</v>
      </c>
      <c r="O30" s="88"/>
      <c r="P30" s="81"/>
      <c r="Q30" s="88"/>
      <c r="R30" s="89"/>
      <c r="S30" s="100" t="s">
        <v>911</v>
      </c>
    </row>
    <row r="31" s="62" customFormat="1" ht="28.5" spans="1:19">
      <c r="A31" s="65">
        <f t="shared" si="0"/>
        <v>29</v>
      </c>
      <c r="B31" s="78" t="s">
        <v>930</v>
      </c>
      <c r="C31" s="79" t="s">
        <v>937</v>
      </c>
      <c r="D31" s="80">
        <v>1.058</v>
      </c>
      <c r="E31" s="88">
        <v>2116</v>
      </c>
      <c r="F31" s="88">
        <v>32798</v>
      </c>
      <c r="G31" s="85">
        <v>1500</v>
      </c>
      <c r="H31" s="85"/>
      <c r="I31" s="95">
        <v>2.3</v>
      </c>
      <c r="J31" s="89">
        <f t="shared" si="1"/>
        <v>75435.4</v>
      </c>
      <c r="K31" s="88">
        <v>1002</v>
      </c>
      <c r="L31" s="96">
        <f t="shared" si="2"/>
        <v>1060.116</v>
      </c>
      <c r="M31" s="95">
        <v>4</v>
      </c>
      <c r="N31" s="89">
        <f t="shared" si="3"/>
        <v>8464</v>
      </c>
      <c r="O31" s="88">
        <v>19.8</v>
      </c>
      <c r="P31" s="81">
        <f t="shared" si="6"/>
        <v>29700</v>
      </c>
      <c r="Q31" s="101"/>
      <c r="R31" s="89"/>
      <c r="S31" s="100" t="s">
        <v>911</v>
      </c>
    </row>
    <row r="32" s="62" customFormat="1" ht="28.5" spans="1:19">
      <c r="A32" s="65">
        <f t="shared" si="0"/>
        <v>30</v>
      </c>
      <c r="B32" s="78" t="s">
        <v>930</v>
      </c>
      <c r="C32" s="79" t="s">
        <v>938</v>
      </c>
      <c r="D32" s="80">
        <v>0.59</v>
      </c>
      <c r="E32" s="88">
        <v>1180</v>
      </c>
      <c r="F32" s="88">
        <v>13570</v>
      </c>
      <c r="G32" s="85"/>
      <c r="H32" s="85"/>
      <c r="I32" s="95">
        <v>2.3</v>
      </c>
      <c r="J32" s="89">
        <f t="shared" si="1"/>
        <v>31211</v>
      </c>
      <c r="K32" s="88">
        <v>1002</v>
      </c>
      <c r="L32" s="96">
        <f t="shared" si="2"/>
        <v>591.18</v>
      </c>
      <c r="M32" s="95">
        <v>4</v>
      </c>
      <c r="N32" s="89">
        <f t="shared" si="3"/>
        <v>4720</v>
      </c>
      <c r="O32" s="88"/>
      <c r="P32" s="81"/>
      <c r="Q32" s="88"/>
      <c r="R32" s="89"/>
      <c r="S32" s="100" t="s">
        <v>911</v>
      </c>
    </row>
    <row r="33" s="62" customFormat="1" ht="28.5" spans="1:19">
      <c r="A33" s="65">
        <f t="shared" si="0"/>
        <v>31</v>
      </c>
      <c r="B33" s="78" t="s">
        <v>935</v>
      </c>
      <c r="C33" s="79" t="s">
        <v>939</v>
      </c>
      <c r="D33" s="81">
        <v>3.252</v>
      </c>
      <c r="E33" s="88">
        <v>6504</v>
      </c>
      <c r="F33" s="88">
        <v>100812</v>
      </c>
      <c r="G33" s="85">
        <v>3081</v>
      </c>
      <c r="H33" s="85"/>
      <c r="I33" s="95">
        <v>2.3</v>
      </c>
      <c r="J33" s="89">
        <f t="shared" si="1"/>
        <v>231867.6</v>
      </c>
      <c r="K33" s="88">
        <v>1002</v>
      </c>
      <c r="L33" s="96">
        <f t="shared" si="2"/>
        <v>3258.504</v>
      </c>
      <c r="M33" s="95">
        <v>4</v>
      </c>
      <c r="N33" s="89">
        <f t="shared" si="3"/>
        <v>26016</v>
      </c>
      <c r="O33" s="88">
        <v>19.8</v>
      </c>
      <c r="P33" s="81">
        <f t="shared" si="6"/>
        <v>61003.8</v>
      </c>
      <c r="Q33" s="88"/>
      <c r="R33" s="89"/>
      <c r="S33" s="100" t="s">
        <v>911</v>
      </c>
    </row>
    <row r="34" s="62" customFormat="1" ht="28.5" spans="1:19">
      <c r="A34" s="65">
        <f t="shared" si="0"/>
        <v>32</v>
      </c>
      <c r="B34" s="78" t="s">
        <v>940</v>
      </c>
      <c r="C34" s="79" t="s">
        <v>941</v>
      </c>
      <c r="D34" s="81">
        <v>1.75</v>
      </c>
      <c r="E34" s="88">
        <v>3500</v>
      </c>
      <c r="F34" s="88">
        <v>36750</v>
      </c>
      <c r="G34" s="85">
        <v>1800</v>
      </c>
      <c r="H34" s="85">
        <v>3</v>
      </c>
      <c r="I34" s="95">
        <v>2.3</v>
      </c>
      <c r="J34" s="89">
        <f t="shared" si="1"/>
        <v>84525</v>
      </c>
      <c r="K34" s="88">
        <v>1002</v>
      </c>
      <c r="L34" s="96">
        <f t="shared" si="2"/>
        <v>1753.5</v>
      </c>
      <c r="M34" s="95">
        <v>4</v>
      </c>
      <c r="N34" s="89">
        <f t="shared" si="3"/>
        <v>14000</v>
      </c>
      <c r="O34" s="88">
        <v>19.8</v>
      </c>
      <c r="P34" s="81">
        <f t="shared" si="6"/>
        <v>35640</v>
      </c>
      <c r="Q34" s="101" t="s">
        <v>942</v>
      </c>
      <c r="R34" s="89">
        <f>Q34*H34</f>
        <v>2813.1</v>
      </c>
      <c r="S34" s="100" t="s">
        <v>911</v>
      </c>
    </row>
    <row r="35" s="62" customFormat="1" ht="28.5" spans="1:19">
      <c r="A35" s="65">
        <f t="shared" si="0"/>
        <v>33</v>
      </c>
      <c r="B35" s="78" t="s">
        <v>936</v>
      </c>
      <c r="C35" s="79" t="s">
        <v>943</v>
      </c>
      <c r="D35" s="81">
        <v>3.552</v>
      </c>
      <c r="E35" s="89">
        <v>7104</v>
      </c>
      <c r="F35" s="89">
        <v>110112</v>
      </c>
      <c r="G35" s="85"/>
      <c r="H35" s="85"/>
      <c r="I35" s="95">
        <v>2.3</v>
      </c>
      <c r="J35" s="89">
        <f t="shared" si="1"/>
        <v>253257.6</v>
      </c>
      <c r="K35" s="88">
        <v>1002</v>
      </c>
      <c r="L35" s="96">
        <f t="shared" si="2"/>
        <v>3559.104</v>
      </c>
      <c r="M35" s="95">
        <v>4</v>
      </c>
      <c r="N35" s="89">
        <f t="shared" si="3"/>
        <v>28416</v>
      </c>
      <c r="O35" s="85"/>
      <c r="P35" s="85"/>
      <c r="Q35" s="85"/>
      <c r="R35" s="89"/>
      <c r="S35" s="100" t="s">
        <v>911</v>
      </c>
    </row>
    <row r="36" s="62" customFormat="1" ht="28.5" spans="1:19">
      <c r="A36" s="65">
        <f t="shared" si="0"/>
        <v>34</v>
      </c>
      <c r="B36" s="78" t="s">
        <v>926</v>
      </c>
      <c r="C36" s="79" t="s">
        <v>944</v>
      </c>
      <c r="D36" s="81">
        <v>6.241</v>
      </c>
      <c r="E36" s="89">
        <v>12482</v>
      </c>
      <c r="F36" s="89">
        <v>280845</v>
      </c>
      <c r="G36" s="85"/>
      <c r="H36" s="85"/>
      <c r="I36" s="95">
        <v>2.3</v>
      </c>
      <c r="J36" s="89">
        <f t="shared" si="1"/>
        <v>645943.5</v>
      </c>
      <c r="K36" s="88">
        <v>1002</v>
      </c>
      <c r="L36" s="96">
        <f t="shared" si="2"/>
        <v>6253.482</v>
      </c>
      <c r="M36" s="95">
        <v>4</v>
      </c>
      <c r="N36" s="89">
        <f t="shared" si="3"/>
        <v>49928</v>
      </c>
      <c r="O36" s="85"/>
      <c r="P36" s="85"/>
      <c r="Q36" s="85"/>
      <c r="R36" s="89"/>
      <c r="S36" s="100" t="s">
        <v>911</v>
      </c>
    </row>
    <row r="37" s="62" customFormat="1" ht="28.5" spans="1:19">
      <c r="A37" s="65">
        <f t="shared" si="0"/>
        <v>35</v>
      </c>
      <c r="B37" s="78" t="s">
        <v>926</v>
      </c>
      <c r="C37" s="79" t="s">
        <v>945</v>
      </c>
      <c r="D37" s="81">
        <v>4.309</v>
      </c>
      <c r="E37" s="89">
        <v>8618</v>
      </c>
      <c r="F37" s="89">
        <v>109879.5</v>
      </c>
      <c r="G37" s="85"/>
      <c r="H37" s="85"/>
      <c r="I37" s="95">
        <v>2.3</v>
      </c>
      <c r="J37" s="89">
        <f t="shared" si="1"/>
        <v>252722.85</v>
      </c>
      <c r="K37" s="88">
        <v>1002</v>
      </c>
      <c r="L37" s="96">
        <f t="shared" si="2"/>
        <v>4317.618</v>
      </c>
      <c r="M37" s="95">
        <v>4</v>
      </c>
      <c r="N37" s="89">
        <f t="shared" si="3"/>
        <v>34472</v>
      </c>
      <c r="O37" s="88"/>
      <c r="P37" s="85"/>
      <c r="Q37" s="85"/>
      <c r="R37" s="89"/>
      <c r="S37" s="100" t="s">
        <v>911</v>
      </c>
    </row>
    <row r="38" s="62" customFormat="1" ht="42.75" spans="1:19">
      <c r="A38" s="65">
        <f t="shared" si="0"/>
        <v>36</v>
      </c>
      <c r="B38" s="78" t="s">
        <v>926</v>
      </c>
      <c r="C38" s="79" t="s">
        <v>946</v>
      </c>
      <c r="D38" s="81">
        <v>0.992</v>
      </c>
      <c r="E38" s="89">
        <v>1984</v>
      </c>
      <c r="F38" s="89">
        <v>30553.6</v>
      </c>
      <c r="G38" s="85"/>
      <c r="H38" s="85"/>
      <c r="I38" s="95">
        <v>2.3</v>
      </c>
      <c r="J38" s="89">
        <f t="shared" si="1"/>
        <v>70273.28</v>
      </c>
      <c r="K38" s="88">
        <v>1002</v>
      </c>
      <c r="L38" s="96">
        <f t="shared" si="2"/>
        <v>993.984</v>
      </c>
      <c r="M38" s="95">
        <v>4</v>
      </c>
      <c r="N38" s="89">
        <f t="shared" si="3"/>
        <v>7936</v>
      </c>
      <c r="O38" s="85"/>
      <c r="P38" s="85"/>
      <c r="Q38" s="85"/>
      <c r="R38" s="89"/>
      <c r="S38" s="100" t="s">
        <v>911</v>
      </c>
    </row>
    <row r="39" s="61" customFormat="1" spans="1:19">
      <c r="A39" s="82" t="s">
        <v>947</v>
      </c>
      <c r="B39" s="82">
        <f>J39+L39+N39+P39+R39</f>
        <v>5801922.251</v>
      </c>
      <c r="C39" s="82"/>
      <c r="D39" s="82">
        <f t="shared" ref="D39:H39" si="7">SUM(D3:D38)</f>
        <v>65.484</v>
      </c>
      <c r="E39" s="82">
        <f t="shared" si="7"/>
        <v>130968</v>
      </c>
      <c r="F39" s="82">
        <f t="shared" si="7"/>
        <v>2041807.9</v>
      </c>
      <c r="G39" s="82">
        <f t="shared" si="7"/>
        <v>28727</v>
      </c>
      <c r="H39" s="82">
        <f t="shared" si="7"/>
        <v>66</v>
      </c>
      <c r="I39" s="82"/>
      <c r="J39" s="82">
        <f t="shared" ref="J39:N39" si="8">SUM(J3:J38)</f>
        <v>4585245.488</v>
      </c>
      <c r="K39" s="82"/>
      <c r="L39" s="82">
        <f t="shared" si="8"/>
        <v>62121.963</v>
      </c>
      <c r="M39" s="82"/>
      <c r="N39" s="82">
        <f t="shared" si="8"/>
        <v>523872</v>
      </c>
      <c r="O39" s="82"/>
      <c r="P39" s="82">
        <f>SUM(P3:P38)</f>
        <v>568794.6</v>
      </c>
      <c r="Q39" s="82"/>
      <c r="R39" s="82">
        <f>SUM(R3:R38)</f>
        <v>61888.2</v>
      </c>
      <c r="S39" s="82"/>
    </row>
    <row r="56" ht="7" customHeight="1"/>
    <row r="57" ht="6" hidden="1" customHeight="1"/>
    <row r="58" hidden="1"/>
    <row r="59" hidden="1"/>
    <row r="60" hidden="1"/>
    <row r="61" hidden="1"/>
    <row r="62" hidden="1"/>
    <row r="63" hidden="1"/>
    <row r="64" hidden="1"/>
    <row r="65" hidden="1"/>
    <row r="66" hidden="1"/>
  </sheetData>
  <sheetProtection formatCells="0" insertHyperlinks="0" autoFilter="0"/>
  <mergeCells count="6">
    <mergeCell ref="A1:T1"/>
    <mergeCell ref="I2:J2"/>
    <mergeCell ref="K2:L2"/>
    <mergeCell ref="M2:N2"/>
    <mergeCell ref="O2:P2"/>
    <mergeCell ref="Q2:R2"/>
  </mergeCells>
  <printOptions horizontalCentered="1"/>
  <pageMargins left="0.393055555555556" right="0.393055555555556" top="0.393055555555556" bottom="0.393055555555556" header="0.5" footer="0.5"/>
  <pageSetup paperSize="9" scale="72" orientation="landscape" horizontalDpi="600"/>
  <headerFooter/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4"/>
  <sheetViews>
    <sheetView zoomScale="90" zoomScaleNormal="90" workbookViewId="0">
      <selection activeCell="B56" sqref="B56"/>
    </sheetView>
  </sheetViews>
  <sheetFormatPr defaultColWidth="9" defaultRowHeight="14.25"/>
  <cols>
    <col min="1" max="1" width="4.15833333333333" style="1" customWidth="1"/>
    <col min="2" max="2" width="17" style="1" customWidth="1"/>
    <col min="3" max="3" width="28.2583333333333" style="1" customWidth="1"/>
    <col min="4" max="4" width="5.125" style="1" customWidth="1"/>
    <col min="5" max="5" width="8.375" style="1" customWidth="1"/>
    <col min="6" max="6" width="3.875" style="1" customWidth="1"/>
    <col min="7" max="7" width="4.75833333333333" style="1" customWidth="1"/>
    <col min="8" max="8" width="6.5" style="1" customWidth="1"/>
    <col min="9" max="9" width="5.875" style="2" customWidth="1"/>
    <col min="10" max="10" width="4.5" style="1" customWidth="1"/>
    <col min="11" max="11" width="5.125" style="1" customWidth="1"/>
    <col min="12" max="12" width="6.09166666666667" style="1" customWidth="1"/>
    <col min="13" max="13" width="6.275" style="1" customWidth="1"/>
    <col min="14" max="14" width="4.125" style="1" customWidth="1"/>
    <col min="15" max="15" width="4.375" style="1" customWidth="1"/>
    <col min="16" max="16" width="10.375" style="1" customWidth="1"/>
    <col min="17" max="17" width="11.9916666666667" style="1" customWidth="1"/>
    <col min="18" max="18" width="10.375" style="1" customWidth="1"/>
    <col min="19" max="19" width="20.875" style="1" customWidth="1"/>
    <col min="20" max="32" width="9" style="1"/>
    <col min="33" max="16352" width="5.90833333333333" style="1"/>
    <col min="16353" max="16378" width="9" style="1"/>
  </cols>
  <sheetData>
    <row r="1" s="1" customFormat="1" ht="36.75" customHeight="1" spans="1:19">
      <c r="A1" s="3" t="s">
        <v>948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18.75" customHeight="1" spans="1:19">
      <c r="A2" s="4" t="s">
        <v>1</v>
      </c>
      <c r="B2" s="5" t="s">
        <v>949</v>
      </c>
      <c r="C2" s="5" t="s">
        <v>950</v>
      </c>
      <c r="D2" s="5" t="s">
        <v>951</v>
      </c>
      <c r="E2" s="5" t="s">
        <v>952</v>
      </c>
      <c r="F2" s="5" t="s">
        <v>953</v>
      </c>
      <c r="G2" s="5" t="s">
        <v>954</v>
      </c>
      <c r="H2" s="25" t="s">
        <v>955</v>
      </c>
      <c r="I2" s="30" t="s">
        <v>956</v>
      </c>
      <c r="J2" s="31"/>
      <c r="K2" s="31"/>
      <c r="L2" s="31"/>
      <c r="M2" s="31"/>
      <c r="N2" s="31"/>
      <c r="O2" s="38"/>
      <c r="P2" s="39" t="s">
        <v>957</v>
      </c>
      <c r="Q2" s="52" t="s">
        <v>958</v>
      </c>
      <c r="R2" s="52" t="s">
        <v>959</v>
      </c>
      <c r="S2" s="5" t="s">
        <v>4</v>
      </c>
    </row>
    <row r="3" s="1" customFormat="1" ht="106" customHeight="1" spans="1:19">
      <c r="A3" s="6"/>
      <c r="B3" s="5"/>
      <c r="C3" s="5"/>
      <c r="D3" s="5"/>
      <c r="E3" s="5"/>
      <c r="F3" s="5"/>
      <c r="G3" s="5"/>
      <c r="H3" s="25"/>
      <c r="I3" s="32" t="s">
        <v>960</v>
      </c>
      <c r="J3" s="5" t="s">
        <v>961</v>
      </c>
      <c r="K3" s="5" t="s">
        <v>962</v>
      </c>
      <c r="L3" s="5" t="s">
        <v>963</v>
      </c>
      <c r="M3" s="5" t="s">
        <v>964</v>
      </c>
      <c r="N3" s="5" t="s">
        <v>965</v>
      </c>
      <c r="O3" s="5" t="s">
        <v>966</v>
      </c>
      <c r="P3" s="39"/>
      <c r="Q3" s="53"/>
      <c r="R3" s="53"/>
      <c r="S3" s="5"/>
    </row>
    <row r="4" s="1" customFormat="1" ht="22" customHeight="1" spans="1:19">
      <c r="A4" s="7" t="s">
        <v>967</v>
      </c>
      <c r="B4" s="7" t="s">
        <v>968</v>
      </c>
      <c r="C4" s="7"/>
      <c r="D4" s="7"/>
      <c r="E4" s="7"/>
      <c r="F4" s="7"/>
      <c r="G4" s="7"/>
      <c r="H4" s="7"/>
      <c r="I4" s="7"/>
      <c r="J4" s="7"/>
      <c r="K4" s="33"/>
      <c r="L4" s="7"/>
      <c r="M4" s="40"/>
      <c r="N4" s="7"/>
      <c r="O4" s="7"/>
      <c r="P4" s="41">
        <f>P19+P24+P26+P27+P31+P36+P38</f>
        <v>88.2797</v>
      </c>
      <c r="Q4" s="41"/>
      <c r="R4" s="41">
        <v>61.7958</v>
      </c>
      <c r="S4" s="40"/>
    </row>
    <row r="5" s="1" customFormat="1" ht="28" hidden="1" customHeight="1" spans="1:19">
      <c r="A5" s="5">
        <v>1</v>
      </c>
      <c r="B5" s="5" t="s">
        <v>969</v>
      </c>
      <c r="C5" s="5" t="s">
        <v>970</v>
      </c>
      <c r="D5" s="5">
        <v>6</v>
      </c>
      <c r="E5" s="5">
        <v>55</v>
      </c>
      <c r="F5" s="5">
        <f t="shared" ref="F5:F11" si="0">D5*E5</f>
        <v>330</v>
      </c>
      <c r="G5" s="26" t="s">
        <v>330</v>
      </c>
      <c r="H5" s="27">
        <v>341000</v>
      </c>
      <c r="I5" s="34">
        <f>'[4]污水泵站（本体）费用'!$F$42</f>
        <v>90168.85</v>
      </c>
      <c r="J5" s="26">
        <v>8</v>
      </c>
      <c r="K5" s="26">
        <f t="shared" ref="K5:K17" si="1">J5*466</f>
        <v>3728</v>
      </c>
      <c r="L5" s="26">
        <f>[4]挡潮闸养护费!$D$44</f>
        <v>30348</v>
      </c>
      <c r="M5" s="26">
        <v>6000</v>
      </c>
      <c r="N5" s="26">
        <v>2</v>
      </c>
      <c r="O5" s="26">
        <f t="shared" ref="O5:O8" si="2">2600*2</f>
        <v>5200</v>
      </c>
      <c r="P5" s="42">
        <f t="shared" ref="P5:P37" si="3">(H5+I5+K5+L5+M5+O5)*0.0001</f>
        <v>47.644485</v>
      </c>
      <c r="Q5" s="42"/>
      <c r="R5" s="42"/>
      <c r="S5" s="5" t="s">
        <v>971</v>
      </c>
    </row>
    <row r="6" s="1" customFormat="1" ht="24" hidden="1" customHeight="1" spans="1:19">
      <c r="A6" s="5">
        <v>2</v>
      </c>
      <c r="B6" s="5" t="s">
        <v>972</v>
      </c>
      <c r="C6" s="5" t="s">
        <v>973</v>
      </c>
      <c r="D6" s="5">
        <v>6</v>
      </c>
      <c r="E6" s="5">
        <v>75</v>
      </c>
      <c r="F6" s="5">
        <f t="shared" si="0"/>
        <v>450</v>
      </c>
      <c r="G6" s="26" t="s">
        <v>330</v>
      </c>
      <c r="H6" s="27">
        <v>341000</v>
      </c>
      <c r="I6" s="34">
        <f>I5</f>
        <v>90168.85</v>
      </c>
      <c r="J6" s="26">
        <v>8</v>
      </c>
      <c r="K6" s="26">
        <f t="shared" si="1"/>
        <v>3728</v>
      </c>
      <c r="L6" s="26">
        <f>L5</f>
        <v>30348</v>
      </c>
      <c r="M6" s="26">
        <v>6000</v>
      </c>
      <c r="N6" s="26">
        <v>2</v>
      </c>
      <c r="O6" s="26">
        <f t="shared" si="2"/>
        <v>5200</v>
      </c>
      <c r="P6" s="42">
        <f t="shared" si="3"/>
        <v>47.644485</v>
      </c>
      <c r="Q6" s="42"/>
      <c r="R6" s="42"/>
      <c r="S6" s="5" t="s">
        <v>974</v>
      </c>
    </row>
    <row r="7" s="1" customFormat="1" ht="22" hidden="1" customHeight="1" spans="1:19">
      <c r="A7" s="5">
        <v>3</v>
      </c>
      <c r="B7" s="5" t="s">
        <v>975</v>
      </c>
      <c r="C7" s="5" t="s">
        <v>976</v>
      </c>
      <c r="D7" s="5">
        <v>6</v>
      </c>
      <c r="E7" s="5">
        <v>90</v>
      </c>
      <c r="F7" s="5">
        <f t="shared" si="0"/>
        <v>540</v>
      </c>
      <c r="G7" s="26" t="s">
        <v>330</v>
      </c>
      <c r="H7" s="27">
        <v>341000</v>
      </c>
      <c r="I7" s="34">
        <f>I5</f>
        <v>90168.85</v>
      </c>
      <c r="J7" s="26">
        <v>8</v>
      </c>
      <c r="K7" s="26">
        <f t="shared" si="1"/>
        <v>3728</v>
      </c>
      <c r="L7" s="26">
        <f>L5</f>
        <v>30348</v>
      </c>
      <c r="M7" s="26">
        <v>6000</v>
      </c>
      <c r="N7" s="26">
        <v>2</v>
      </c>
      <c r="O7" s="26">
        <f t="shared" si="2"/>
        <v>5200</v>
      </c>
      <c r="P7" s="42">
        <f t="shared" si="3"/>
        <v>47.644485</v>
      </c>
      <c r="Q7" s="42"/>
      <c r="R7" s="42"/>
      <c r="S7" s="5"/>
    </row>
    <row r="8" s="1" customFormat="1" ht="22" hidden="1" customHeight="1" spans="1:19">
      <c r="A8" s="5">
        <v>4</v>
      </c>
      <c r="B8" s="5" t="s">
        <v>977</v>
      </c>
      <c r="C8" s="5" t="s">
        <v>978</v>
      </c>
      <c r="D8" s="5">
        <v>4</v>
      </c>
      <c r="E8" s="5">
        <v>75</v>
      </c>
      <c r="F8" s="5">
        <f t="shared" si="0"/>
        <v>300</v>
      </c>
      <c r="G8" s="26" t="s">
        <v>330</v>
      </c>
      <c r="H8" s="27">
        <v>341000</v>
      </c>
      <c r="I8" s="34">
        <f>I5</f>
        <v>90168.85</v>
      </c>
      <c r="J8" s="26">
        <v>3</v>
      </c>
      <c r="K8" s="26">
        <f t="shared" si="1"/>
        <v>1398</v>
      </c>
      <c r="L8" s="26"/>
      <c r="M8" s="26">
        <v>6000</v>
      </c>
      <c r="N8" s="26">
        <v>2</v>
      </c>
      <c r="O8" s="26">
        <f t="shared" si="2"/>
        <v>5200</v>
      </c>
      <c r="P8" s="42">
        <f t="shared" si="3"/>
        <v>44.376685</v>
      </c>
      <c r="Q8" s="42"/>
      <c r="R8" s="42"/>
      <c r="S8" s="5"/>
    </row>
    <row r="9" s="1" customFormat="1" ht="26" hidden="1" customHeight="1" spans="1:19">
      <c r="A9" s="5">
        <v>5</v>
      </c>
      <c r="B9" s="5" t="s">
        <v>979</v>
      </c>
      <c r="C9" s="5" t="s">
        <v>980</v>
      </c>
      <c r="D9" s="5">
        <v>4</v>
      </c>
      <c r="E9" s="5">
        <v>55</v>
      </c>
      <c r="F9" s="5">
        <f t="shared" si="0"/>
        <v>220</v>
      </c>
      <c r="G9" s="26" t="s">
        <v>343</v>
      </c>
      <c r="H9" s="27">
        <v>288000</v>
      </c>
      <c r="I9" s="34">
        <f>'[4]污水泵站（本体）费用'!$G$42</f>
        <v>53007.75</v>
      </c>
      <c r="J9" s="26">
        <v>5</v>
      </c>
      <c r="K9" s="26">
        <f t="shared" si="1"/>
        <v>2330</v>
      </c>
      <c r="L9" s="26">
        <f>[4]挡潮闸养护费!$E$44</f>
        <v>14616</v>
      </c>
      <c r="M9" s="26">
        <v>6000</v>
      </c>
      <c r="N9" s="26">
        <v>2</v>
      </c>
      <c r="O9" s="26">
        <f t="shared" ref="O9:O12" si="4">2000*2</f>
        <v>4000</v>
      </c>
      <c r="P9" s="42">
        <f t="shared" si="3"/>
        <v>36.795375</v>
      </c>
      <c r="Q9" s="42"/>
      <c r="R9" s="42"/>
      <c r="S9" s="5" t="s">
        <v>981</v>
      </c>
    </row>
    <row r="10" s="1" customFormat="1" ht="22" hidden="1" customHeight="1" spans="1:19">
      <c r="A10" s="5">
        <v>6</v>
      </c>
      <c r="B10" s="5" t="s">
        <v>982</v>
      </c>
      <c r="C10" s="5" t="s">
        <v>983</v>
      </c>
      <c r="D10" s="5">
        <v>4</v>
      </c>
      <c r="E10" s="5">
        <v>45</v>
      </c>
      <c r="F10" s="5">
        <f t="shared" si="0"/>
        <v>180</v>
      </c>
      <c r="G10" s="26" t="s">
        <v>343</v>
      </c>
      <c r="H10" s="27">
        <v>288000</v>
      </c>
      <c r="I10" s="34">
        <f>I9</f>
        <v>53007.75</v>
      </c>
      <c r="J10" s="26">
        <v>4</v>
      </c>
      <c r="K10" s="26">
        <f t="shared" si="1"/>
        <v>1864</v>
      </c>
      <c r="L10" s="26">
        <f>L9</f>
        <v>14616</v>
      </c>
      <c r="M10" s="26">
        <v>6000</v>
      </c>
      <c r="N10" s="26">
        <v>2</v>
      </c>
      <c r="O10" s="26">
        <f t="shared" si="4"/>
        <v>4000</v>
      </c>
      <c r="P10" s="42">
        <f t="shared" si="3"/>
        <v>36.748775</v>
      </c>
      <c r="Q10" s="42"/>
      <c r="R10" s="42"/>
      <c r="S10" s="5"/>
    </row>
    <row r="11" s="1" customFormat="1" ht="22" hidden="1" customHeight="1" spans="1:19">
      <c r="A11" s="5">
        <v>7</v>
      </c>
      <c r="B11" s="5" t="s">
        <v>984</v>
      </c>
      <c r="C11" s="5" t="s">
        <v>985</v>
      </c>
      <c r="D11" s="5">
        <v>4</v>
      </c>
      <c r="E11" s="5">
        <v>45</v>
      </c>
      <c r="F11" s="5">
        <f t="shared" si="0"/>
        <v>180</v>
      </c>
      <c r="G11" s="26" t="s">
        <v>343</v>
      </c>
      <c r="H11" s="27">
        <v>288000</v>
      </c>
      <c r="I11" s="34">
        <f>I9</f>
        <v>53007.75</v>
      </c>
      <c r="J11" s="26">
        <v>3</v>
      </c>
      <c r="K11" s="26">
        <f t="shared" si="1"/>
        <v>1398</v>
      </c>
      <c r="L11" s="26"/>
      <c r="M11" s="26">
        <v>6000</v>
      </c>
      <c r="N11" s="26">
        <v>2</v>
      </c>
      <c r="O11" s="26">
        <f t="shared" si="4"/>
        <v>4000</v>
      </c>
      <c r="P11" s="42">
        <f t="shared" si="3"/>
        <v>35.240575</v>
      </c>
      <c r="Q11" s="42"/>
      <c r="R11" s="42"/>
      <c r="S11" s="5"/>
    </row>
    <row r="12" s="1" customFormat="1" ht="26.5" hidden="1" customHeight="1" spans="1:19">
      <c r="A12" s="5">
        <v>8</v>
      </c>
      <c r="B12" s="5" t="s">
        <v>986</v>
      </c>
      <c r="C12" s="5" t="s">
        <v>987</v>
      </c>
      <c r="D12" s="5">
        <v>6</v>
      </c>
      <c r="E12" s="5" t="s">
        <v>988</v>
      </c>
      <c r="F12" s="5">
        <v>240</v>
      </c>
      <c r="G12" s="26" t="s">
        <v>343</v>
      </c>
      <c r="H12" s="27">
        <v>288000</v>
      </c>
      <c r="I12" s="34">
        <f>I9</f>
        <v>53007.75</v>
      </c>
      <c r="J12" s="26">
        <v>3</v>
      </c>
      <c r="K12" s="26">
        <f t="shared" si="1"/>
        <v>1398</v>
      </c>
      <c r="L12" s="26"/>
      <c r="M12" s="26">
        <v>6000</v>
      </c>
      <c r="N12" s="26">
        <v>2</v>
      </c>
      <c r="O12" s="26">
        <f t="shared" si="4"/>
        <v>4000</v>
      </c>
      <c r="P12" s="42">
        <f t="shared" si="3"/>
        <v>35.240575</v>
      </c>
      <c r="Q12" s="42"/>
      <c r="R12" s="42"/>
      <c r="S12" s="5"/>
    </row>
    <row r="13" s="1" customFormat="1" ht="26.5" hidden="1" customHeight="1" spans="1:19">
      <c r="A13" s="5">
        <v>9</v>
      </c>
      <c r="B13" s="5" t="s">
        <v>989</v>
      </c>
      <c r="C13" s="5" t="s">
        <v>990</v>
      </c>
      <c r="D13" s="5">
        <v>4</v>
      </c>
      <c r="E13" s="5" t="s">
        <v>991</v>
      </c>
      <c r="F13" s="5">
        <f>3*45+1*30</f>
        <v>165</v>
      </c>
      <c r="G13" s="26" t="s">
        <v>343</v>
      </c>
      <c r="H13" s="27">
        <v>288000</v>
      </c>
      <c r="I13" s="34">
        <f>I9</f>
        <v>53007.75</v>
      </c>
      <c r="J13" s="26">
        <v>2</v>
      </c>
      <c r="K13" s="26">
        <f t="shared" si="1"/>
        <v>932</v>
      </c>
      <c r="L13" s="26"/>
      <c r="M13" s="26">
        <f>6000*2</f>
        <v>12000</v>
      </c>
      <c r="N13" s="26">
        <v>1</v>
      </c>
      <c r="O13" s="26">
        <v>2000</v>
      </c>
      <c r="P13" s="42">
        <f t="shared" si="3"/>
        <v>35.593975</v>
      </c>
      <c r="Q13" s="42"/>
      <c r="R13" s="42"/>
      <c r="S13" s="5"/>
    </row>
    <row r="14" s="1" customFormat="1" ht="22" hidden="1" customHeight="1" spans="1:19">
      <c r="A14" s="5">
        <v>10</v>
      </c>
      <c r="B14" s="5" t="s">
        <v>992</v>
      </c>
      <c r="C14" s="5" t="s">
        <v>993</v>
      </c>
      <c r="D14" s="5">
        <v>4</v>
      </c>
      <c r="E14" s="5">
        <v>55</v>
      </c>
      <c r="F14" s="5">
        <f t="shared" ref="F14:F20" si="5">D14*E14</f>
        <v>220</v>
      </c>
      <c r="G14" s="26" t="s">
        <v>343</v>
      </c>
      <c r="H14" s="27">
        <v>288000</v>
      </c>
      <c r="I14" s="34">
        <f>I9</f>
        <v>53007.75</v>
      </c>
      <c r="J14" s="26">
        <v>2</v>
      </c>
      <c r="K14" s="26">
        <f t="shared" si="1"/>
        <v>932</v>
      </c>
      <c r="L14" s="26"/>
      <c r="M14" s="26">
        <v>6000</v>
      </c>
      <c r="N14" s="26">
        <v>2</v>
      </c>
      <c r="O14" s="26">
        <f>2000*2</f>
        <v>4000</v>
      </c>
      <c r="P14" s="42">
        <f t="shared" si="3"/>
        <v>35.193975</v>
      </c>
      <c r="Q14" s="42"/>
      <c r="R14" s="42"/>
      <c r="S14" s="5"/>
    </row>
    <row r="15" s="1" customFormat="1" ht="28" hidden="1" customHeight="1" spans="1:19">
      <c r="A15" s="5">
        <v>11</v>
      </c>
      <c r="B15" s="5" t="s">
        <v>994</v>
      </c>
      <c r="C15" s="5" t="s">
        <v>995</v>
      </c>
      <c r="D15" s="5">
        <v>4</v>
      </c>
      <c r="E15" s="5">
        <v>22</v>
      </c>
      <c r="F15" s="5">
        <f t="shared" si="5"/>
        <v>88</v>
      </c>
      <c r="G15" s="26" t="s">
        <v>996</v>
      </c>
      <c r="H15" s="27">
        <v>144000</v>
      </c>
      <c r="I15" s="34">
        <f>'[4]污水泵站（本体）费用'!$H$42</f>
        <v>27783</v>
      </c>
      <c r="J15" s="26">
        <v>5</v>
      </c>
      <c r="K15" s="26">
        <f t="shared" si="1"/>
        <v>2330</v>
      </c>
      <c r="L15" s="26"/>
      <c r="M15" s="26">
        <v>6000</v>
      </c>
      <c r="N15" s="26">
        <v>1</v>
      </c>
      <c r="O15" s="26">
        <v>1300</v>
      </c>
      <c r="P15" s="42">
        <f t="shared" si="3"/>
        <v>18.1413</v>
      </c>
      <c r="Q15" s="42"/>
      <c r="R15" s="42"/>
      <c r="S15" s="5" t="s">
        <v>997</v>
      </c>
    </row>
    <row r="16" s="1" customFormat="1" ht="26" hidden="1" customHeight="1" spans="1:19">
      <c r="A16" s="5">
        <v>12</v>
      </c>
      <c r="B16" s="5" t="s">
        <v>998</v>
      </c>
      <c r="C16" s="5" t="s">
        <v>999</v>
      </c>
      <c r="D16" s="5">
        <v>4</v>
      </c>
      <c r="E16" s="5">
        <v>11</v>
      </c>
      <c r="F16" s="5">
        <f t="shared" si="5"/>
        <v>44</v>
      </c>
      <c r="G16" s="26" t="s">
        <v>996</v>
      </c>
      <c r="H16" s="27">
        <v>144000</v>
      </c>
      <c r="I16" s="34">
        <f>'[4]污水泵站（本体）费用'!$H$42</f>
        <v>27783</v>
      </c>
      <c r="J16" s="26">
        <v>3</v>
      </c>
      <c r="K16" s="26">
        <f t="shared" si="1"/>
        <v>1398</v>
      </c>
      <c r="L16" s="26"/>
      <c r="M16" s="26">
        <f>6000*2</f>
        <v>12000</v>
      </c>
      <c r="N16" s="26">
        <v>1</v>
      </c>
      <c r="O16" s="26">
        <v>1300</v>
      </c>
      <c r="P16" s="42">
        <f t="shared" si="3"/>
        <v>18.6481</v>
      </c>
      <c r="Q16" s="42"/>
      <c r="R16" s="42"/>
      <c r="S16" s="5" t="s">
        <v>1000</v>
      </c>
    </row>
    <row r="17" s="1" customFormat="1" ht="22" hidden="1" customHeight="1" spans="1:19">
      <c r="A17" s="5">
        <v>13</v>
      </c>
      <c r="B17" s="5" t="s">
        <v>1001</v>
      </c>
      <c r="C17" s="5" t="s">
        <v>1002</v>
      </c>
      <c r="D17" s="5">
        <v>4</v>
      </c>
      <c r="E17" s="5">
        <v>22</v>
      </c>
      <c r="F17" s="5">
        <f t="shared" si="5"/>
        <v>88</v>
      </c>
      <c r="G17" s="26" t="s">
        <v>996</v>
      </c>
      <c r="H17" s="27">
        <v>144000</v>
      </c>
      <c r="I17" s="34">
        <f>I15</f>
        <v>27783</v>
      </c>
      <c r="J17" s="26">
        <v>2</v>
      </c>
      <c r="K17" s="26">
        <f t="shared" si="1"/>
        <v>932</v>
      </c>
      <c r="L17" s="26"/>
      <c r="M17" s="26">
        <v>6000</v>
      </c>
      <c r="N17" s="26">
        <v>1</v>
      </c>
      <c r="O17" s="26">
        <v>1300</v>
      </c>
      <c r="P17" s="42">
        <f t="shared" si="3"/>
        <v>18.0015</v>
      </c>
      <c r="Q17" s="42"/>
      <c r="R17" s="42"/>
      <c r="S17" s="5"/>
    </row>
    <row r="18" s="1" customFormat="1" ht="22" hidden="1" customHeight="1" spans="1:19">
      <c r="A18" s="5">
        <v>14</v>
      </c>
      <c r="B18" s="5" t="s">
        <v>1003</v>
      </c>
      <c r="C18" s="5" t="s">
        <v>1004</v>
      </c>
      <c r="D18" s="5">
        <v>3</v>
      </c>
      <c r="E18" s="5">
        <v>7.5</v>
      </c>
      <c r="F18" s="5">
        <f t="shared" si="5"/>
        <v>22.5</v>
      </c>
      <c r="G18" s="26" t="s">
        <v>996</v>
      </c>
      <c r="H18" s="27">
        <v>144000</v>
      </c>
      <c r="I18" s="34">
        <f>I15</f>
        <v>27783</v>
      </c>
      <c r="J18" s="26"/>
      <c r="K18" s="26"/>
      <c r="L18" s="26"/>
      <c r="M18" s="26"/>
      <c r="N18" s="26"/>
      <c r="O18" s="26"/>
      <c r="P18" s="42">
        <f t="shared" si="3"/>
        <v>17.1783</v>
      </c>
      <c r="Q18" s="42"/>
      <c r="R18" s="42"/>
      <c r="S18" s="5"/>
    </row>
    <row r="19" s="1" customFormat="1" ht="22" customHeight="1" spans="1:19">
      <c r="A19" s="5">
        <v>15</v>
      </c>
      <c r="B19" s="5" t="s">
        <v>1005</v>
      </c>
      <c r="C19" s="5" t="s">
        <v>1006</v>
      </c>
      <c r="D19" s="5">
        <v>2</v>
      </c>
      <c r="E19" s="5">
        <v>7.5</v>
      </c>
      <c r="F19" s="5">
        <f t="shared" si="5"/>
        <v>15</v>
      </c>
      <c r="G19" s="26" t="s">
        <v>996</v>
      </c>
      <c r="H19" s="27">
        <v>144000</v>
      </c>
      <c r="I19" s="34">
        <f>I15</f>
        <v>27783</v>
      </c>
      <c r="J19" s="26"/>
      <c r="K19" s="26"/>
      <c r="L19" s="26"/>
      <c r="M19" s="26">
        <v>6000</v>
      </c>
      <c r="N19" s="26"/>
      <c r="O19" s="26"/>
      <c r="P19" s="43">
        <f t="shared" si="3"/>
        <v>17.7783</v>
      </c>
      <c r="Q19" s="54">
        <v>0.7</v>
      </c>
      <c r="R19" s="44">
        <f t="shared" ref="R19:R23" si="6">P19*Q19</f>
        <v>12.44481</v>
      </c>
      <c r="S19" s="5"/>
    </row>
    <row r="20" s="1" customFormat="1" ht="22" hidden="1" customHeight="1" spans="1:19">
      <c r="A20" s="5">
        <v>16</v>
      </c>
      <c r="B20" s="5" t="s">
        <v>1007</v>
      </c>
      <c r="C20" s="5" t="s">
        <v>1008</v>
      </c>
      <c r="D20" s="5">
        <v>2</v>
      </c>
      <c r="E20" s="5">
        <v>7.5</v>
      </c>
      <c r="F20" s="5">
        <f t="shared" si="5"/>
        <v>15</v>
      </c>
      <c r="G20" s="26" t="s">
        <v>996</v>
      </c>
      <c r="H20" s="27">
        <v>144000</v>
      </c>
      <c r="I20" s="34">
        <f>I15</f>
        <v>27783</v>
      </c>
      <c r="J20" s="26"/>
      <c r="K20" s="26"/>
      <c r="L20" s="26"/>
      <c r="M20" s="26"/>
      <c r="N20" s="26"/>
      <c r="O20" s="26"/>
      <c r="P20" s="43">
        <f t="shared" si="3"/>
        <v>17.1783</v>
      </c>
      <c r="Q20" s="55"/>
      <c r="R20" s="44">
        <f t="shared" si="6"/>
        <v>0</v>
      </c>
      <c r="S20" s="5"/>
    </row>
    <row r="21" s="1" customFormat="1" ht="25" hidden="1" customHeight="1" spans="1:19">
      <c r="A21" s="5">
        <v>17</v>
      </c>
      <c r="B21" s="5" t="s">
        <v>1009</v>
      </c>
      <c r="C21" s="5" t="s">
        <v>1010</v>
      </c>
      <c r="D21" s="5">
        <v>3</v>
      </c>
      <c r="E21" s="5" t="s">
        <v>1011</v>
      </c>
      <c r="F21" s="5">
        <f>D21*30</f>
        <v>90</v>
      </c>
      <c r="G21" s="26" t="s">
        <v>996</v>
      </c>
      <c r="H21" s="27">
        <v>144000</v>
      </c>
      <c r="I21" s="34">
        <f>I17</f>
        <v>27783</v>
      </c>
      <c r="J21" s="26"/>
      <c r="K21" s="26"/>
      <c r="L21" s="26"/>
      <c r="M21" s="26"/>
      <c r="N21" s="26"/>
      <c r="O21" s="26"/>
      <c r="P21" s="43">
        <f t="shared" si="3"/>
        <v>17.1783</v>
      </c>
      <c r="Q21" s="55"/>
      <c r="R21" s="44">
        <f t="shared" si="6"/>
        <v>0</v>
      </c>
      <c r="S21" s="5"/>
    </row>
    <row r="22" s="1" customFormat="1" ht="22" hidden="1" customHeight="1" spans="1:19">
      <c r="A22" s="5">
        <v>18</v>
      </c>
      <c r="B22" s="5" t="s">
        <v>1012</v>
      </c>
      <c r="C22" s="5" t="s">
        <v>1013</v>
      </c>
      <c r="D22" s="5">
        <v>3</v>
      </c>
      <c r="E22" s="5">
        <v>7.5</v>
      </c>
      <c r="F22" s="5">
        <f t="shared" ref="F22:F29" si="7">D22*E22</f>
        <v>22.5</v>
      </c>
      <c r="G22" s="26" t="s">
        <v>996</v>
      </c>
      <c r="H22" s="27">
        <v>144000</v>
      </c>
      <c r="I22" s="34">
        <f>I15</f>
        <v>27783</v>
      </c>
      <c r="J22" s="26"/>
      <c r="K22" s="26"/>
      <c r="L22" s="26"/>
      <c r="M22" s="26"/>
      <c r="N22" s="26"/>
      <c r="O22" s="26"/>
      <c r="P22" s="43">
        <f t="shared" si="3"/>
        <v>17.1783</v>
      </c>
      <c r="Q22" s="55"/>
      <c r="R22" s="44">
        <f t="shared" si="6"/>
        <v>0</v>
      </c>
      <c r="S22" s="5"/>
    </row>
    <row r="23" s="1" customFormat="1" ht="28" hidden="1" customHeight="1" spans="1:19">
      <c r="A23" s="5">
        <v>19</v>
      </c>
      <c r="B23" s="5" t="s">
        <v>1014</v>
      </c>
      <c r="C23" s="5" t="s">
        <v>1015</v>
      </c>
      <c r="D23" s="5">
        <v>3</v>
      </c>
      <c r="E23" s="5">
        <v>11</v>
      </c>
      <c r="F23" s="5">
        <f t="shared" si="7"/>
        <v>33</v>
      </c>
      <c r="G23" s="26" t="s">
        <v>996</v>
      </c>
      <c r="H23" s="27">
        <v>57600</v>
      </c>
      <c r="I23" s="34">
        <f>I15</f>
        <v>27783</v>
      </c>
      <c r="J23" s="26"/>
      <c r="K23" s="26"/>
      <c r="L23" s="26"/>
      <c r="M23" s="26">
        <v>6000</v>
      </c>
      <c r="N23" s="26">
        <v>1</v>
      </c>
      <c r="O23" s="26">
        <v>1300</v>
      </c>
      <c r="P23" s="43">
        <f t="shared" si="3"/>
        <v>9.2683</v>
      </c>
      <c r="Q23" s="55"/>
      <c r="R23" s="44">
        <f t="shared" si="6"/>
        <v>0</v>
      </c>
      <c r="S23" s="5"/>
    </row>
    <row r="24" s="1" customFormat="1" ht="25" customHeight="1" spans="1:19">
      <c r="A24" s="5">
        <v>20</v>
      </c>
      <c r="B24" s="5" t="s">
        <v>1016</v>
      </c>
      <c r="C24" s="5" t="s">
        <v>1017</v>
      </c>
      <c r="D24" s="5">
        <v>2</v>
      </c>
      <c r="E24" s="5">
        <v>15</v>
      </c>
      <c r="F24" s="5">
        <f t="shared" si="7"/>
        <v>30</v>
      </c>
      <c r="G24" s="26" t="s">
        <v>996</v>
      </c>
      <c r="H24" s="27">
        <v>57600</v>
      </c>
      <c r="I24" s="34">
        <f>I15</f>
        <v>27783</v>
      </c>
      <c r="J24" s="26"/>
      <c r="K24" s="26"/>
      <c r="L24" s="26"/>
      <c r="M24" s="26">
        <v>6000</v>
      </c>
      <c r="N24" s="26"/>
      <c r="O24" s="26"/>
      <c r="P24" s="43">
        <f t="shared" si="3"/>
        <v>9.1383</v>
      </c>
      <c r="Q24" s="55"/>
      <c r="R24" s="44">
        <f>P24*0.7</f>
        <v>6.39681</v>
      </c>
      <c r="S24" s="5"/>
    </row>
    <row r="25" s="1" customFormat="1" ht="27" hidden="1" customHeight="1" spans="1:19">
      <c r="A25" s="5">
        <v>21</v>
      </c>
      <c r="B25" s="5" t="s">
        <v>1018</v>
      </c>
      <c r="C25" s="5" t="s">
        <v>1019</v>
      </c>
      <c r="D25" s="5">
        <v>2</v>
      </c>
      <c r="E25" s="5">
        <v>4</v>
      </c>
      <c r="F25" s="5">
        <f t="shared" si="7"/>
        <v>8</v>
      </c>
      <c r="G25" s="26" t="s">
        <v>996</v>
      </c>
      <c r="H25" s="27">
        <v>57600</v>
      </c>
      <c r="I25" s="34">
        <f>I15</f>
        <v>27783</v>
      </c>
      <c r="J25" s="26"/>
      <c r="K25" s="26"/>
      <c r="L25" s="26"/>
      <c r="M25" s="26">
        <v>6000</v>
      </c>
      <c r="N25" s="26"/>
      <c r="O25" s="26"/>
      <c r="P25" s="43">
        <f t="shared" si="3"/>
        <v>9.1383</v>
      </c>
      <c r="Q25" s="55"/>
      <c r="R25" s="44">
        <f t="shared" ref="R25:R30" si="8">P25*Q25</f>
        <v>0</v>
      </c>
      <c r="S25" s="5"/>
    </row>
    <row r="26" s="1" customFormat="1" ht="28" customHeight="1" spans="1:19">
      <c r="A26" s="5">
        <v>22</v>
      </c>
      <c r="B26" s="5" t="s">
        <v>1020</v>
      </c>
      <c r="C26" s="5" t="s">
        <v>1021</v>
      </c>
      <c r="D26" s="5">
        <v>2</v>
      </c>
      <c r="E26" s="5">
        <v>15</v>
      </c>
      <c r="F26" s="5">
        <f t="shared" si="7"/>
        <v>30</v>
      </c>
      <c r="G26" s="26" t="s">
        <v>996</v>
      </c>
      <c r="H26" s="27">
        <v>57600</v>
      </c>
      <c r="I26" s="34">
        <f>I15</f>
        <v>27783</v>
      </c>
      <c r="J26" s="26"/>
      <c r="K26" s="26"/>
      <c r="L26" s="26"/>
      <c r="M26" s="26">
        <v>6000</v>
      </c>
      <c r="N26" s="26"/>
      <c r="O26" s="26"/>
      <c r="P26" s="43">
        <f t="shared" si="3"/>
        <v>9.1383</v>
      </c>
      <c r="Q26" s="55"/>
      <c r="R26" s="44">
        <f>P26*Q19</f>
        <v>6.39681</v>
      </c>
      <c r="S26" s="5"/>
    </row>
    <row r="27" s="1" customFormat="1" ht="26" customHeight="1" spans="1:19">
      <c r="A27" s="5">
        <v>23</v>
      </c>
      <c r="B27" s="5" t="s">
        <v>1022</v>
      </c>
      <c r="C27" s="5" t="s">
        <v>1023</v>
      </c>
      <c r="D27" s="5">
        <v>2</v>
      </c>
      <c r="E27" s="5">
        <v>18.5</v>
      </c>
      <c r="F27" s="5">
        <f t="shared" si="7"/>
        <v>37</v>
      </c>
      <c r="G27" s="26" t="s">
        <v>996</v>
      </c>
      <c r="H27" s="27">
        <v>57600</v>
      </c>
      <c r="I27" s="34">
        <f>I15</f>
        <v>27783</v>
      </c>
      <c r="J27" s="26"/>
      <c r="K27" s="26"/>
      <c r="L27" s="26"/>
      <c r="M27" s="26">
        <v>6000</v>
      </c>
      <c r="N27" s="26">
        <v>2</v>
      </c>
      <c r="O27" s="26">
        <f>2*1300</f>
        <v>2600</v>
      </c>
      <c r="P27" s="43">
        <f t="shared" si="3"/>
        <v>9.3983</v>
      </c>
      <c r="Q27" s="55"/>
      <c r="R27" s="44">
        <f>P27*Q19</f>
        <v>6.57881</v>
      </c>
      <c r="S27" s="5"/>
    </row>
    <row r="28" s="1" customFormat="1" ht="25" hidden="1" customHeight="1" spans="1:19">
      <c r="A28" s="5">
        <v>24</v>
      </c>
      <c r="B28" s="5" t="s">
        <v>1024</v>
      </c>
      <c r="C28" s="5" t="s">
        <v>1025</v>
      </c>
      <c r="D28" s="5">
        <v>3</v>
      </c>
      <c r="E28" s="5">
        <v>11</v>
      </c>
      <c r="F28" s="5">
        <f t="shared" si="7"/>
        <v>33</v>
      </c>
      <c r="G28" s="26" t="s">
        <v>996</v>
      </c>
      <c r="H28" s="27">
        <v>57600</v>
      </c>
      <c r="I28" s="34">
        <f>I15</f>
        <v>27783</v>
      </c>
      <c r="J28" s="26"/>
      <c r="K28" s="26"/>
      <c r="L28" s="26"/>
      <c r="M28" s="26">
        <v>6000</v>
      </c>
      <c r="N28" s="26"/>
      <c r="O28" s="26"/>
      <c r="P28" s="43">
        <f t="shared" si="3"/>
        <v>9.1383</v>
      </c>
      <c r="Q28" s="55"/>
      <c r="R28" s="44">
        <f t="shared" si="8"/>
        <v>0</v>
      </c>
      <c r="S28" s="5"/>
    </row>
    <row r="29" s="1" customFormat="1" ht="22" hidden="1" customHeight="1" spans="1:19">
      <c r="A29" s="5">
        <v>25</v>
      </c>
      <c r="B29" s="5" t="s">
        <v>1026</v>
      </c>
      <c r="C29" s="5" t="s">
        <v>1027</v>
      </c>
      <c r="D29" s="5">
        <v>3</v>
      </c>
      <c r="E29" s="5">
        <v>11</v>
      </c>
      <c r="F29" s="5">
        <f t="shared" si="7"/>
        <v>33</v>
      </c>
      <c r="G29" s="26" t="s">
        <v>996</v>
      </c>
      <c r="H29" s="27">
        <v>57600</v>
      </c>
      <c r="I29" s="34">
        <f>I21</f>
        <v>27783</v>
      </c>
      <c r="J29" s="26">
        <v>3</v>
      </c>
      <c r="K29" s="26">
        <f t="shared" ref="K29:K32" si="9">J29*466</f>
        <v>1398</v>
      </c>
      <c r="L29" s="26"/>
      <c r="M29" s="26"/>
      <c r="N29" s="26"/>
      <c r="O29" s="26"/>
      <c r="P29" s="43">
        <f t="shared" si="3"/>
        <v>8.6781</v>
      </c>
      <c r="Q29" s="55"/>
      <c r="R29" s="44">
        <f t="shared" si="8"/>
        <v>0</v>
      </c>
      <c r="S29" s="5"/>
    </row>
    <row r="30" s="1" customFormat="1" ht="30" hidden="1" customHeight="1" spans="1:19">
      <c r="A30" s="5">
        <v>26</v>
      </c>
      <c r="B30" s="5" t="s">
        <v>1028</v>
      </c>
      <c r="C30" s="5" t="s">
        <v>990</v>
      </c>
      <c r="D30" s="5">
        <v>4</v>
      </c>
      <c r="E30" s="5" t="s">
        <v>1029</v>
      </c>
      <c r="F30" s="5">
        <v>136</v>
      </c>
      <c r="G30" s="26" t="s">
        <v>343</v>
      </c>
      <c r="H30" s="27">
        <v>0</v>
      </c>
      <c r="I30" s="34">
        <f>I9</f>
        <v>53007.75</v>
      </c>
      <c r="J30" s="26">
        <v>1</v>
      </c>
      <c r="K30" s="26">
        <f t="shared" si="9"/>
        <v>466</v>
      </c>
      <c r="L30" s="26"/>
      <c r="M30" s="26"/>
      <c r="N30" s="26">
        <v>1</v>
      </c>
      <c r="O30" s="26">
        <v>2000</v>
      </c>
      <c r="P30" s="43">
        <f t="shared" si="3"/>
        <v>5.547375</v>
      </c>
      <c r="Q30" s="55"/>
      <c r="R30" s="44">
        <f t="shared" si="8"/>
        <v>0</v>
      </c>
      <c r="S30" s="5"/>
    </row>
    <row r="31" s="1" customFormat="1" ht="25.75" customHeight="1" spans="1:19">
      <c r="A31" s="5">
        <v>27</v>
      </c>
      <c r="B31" s="5" t="s">
        <v>1030</v>
      </c>
      <c r="C31" s="5" t="s">
        <v>1031</v>
      </c>
      <c r="D31" s="5">
        <v>2</v>
      </c>
      <c r="E31" s="5" t="s">
        <v>1032</v>
      </c>
      <c r="F31" s="5">
        <v>13</v>
      </c>
      <c r="G31" s="26" t="s">
        <v>996</v>
      </c>
      <c r="H31" s="27">
        <v>57600</v>
      </c>
      <c r="I31" s="34">
        <f>I22</f>
        <v>27783</v>
      </c>
      <c r="J31" s="26">
        <v>1</v>
      </c>
      <c r="K31" s="26">
        <f t="shared" si="9"/>
        <v>466</v>
      </c>
      <c r="L31" s="26"/>
      <c r="M31" s="26">
        <v>6000</v>
      </c>
      <c r="N31" s="26"/>
      <c r="O31" s="26"/>
      <c r="P31" s="43">
        <f t="shared" si="3"/>
        <v>9.1849</v>
      </c>
      <c r="Q31" s="55"/>
      <c r="R31" s="44">
        <f>P31*Q19</f>
        <v>6.42943</v>
      </c>
      <c r="S31" s="5"/>
    </row>
    <row r="32" s="1" customFormat="1" ht="27" hidden="1" customHeight="1" spans="1:19">
      <c r="A32" s="5">
        <v>28</v>
      </c>
      <c r="B32" s="5" t="s">
        <v>1033</v>
      </c>
      <c r="C32" s="5" t="s">
        <v>995</v>
      </c>
      <c r="D32" s="5">
        <v>6</v>
      </c>
      <c r="E32" s="5" t="s">
        <v>1034</v>
      </c>
      <c r="F32" s="5">
        <v>450</v>
      </c>
      <c r="G32" s="26" t="s">
        <v>330</v>
      </c>
      <c r="H32" s="27">
        <v>341000</v>
      </c>
      <c r="I32" s="34">
        <f>I5</f>
        <v>90168.85</v>
      </c>
      <c r="J32" s="26">
        <v>5</v>
      </c>
      <c r="K32" s="26">
        <f t="shared" si="9"/>
        <v>2330</v>
      </c>
      <c r="L32" s="26"/>
      <c r="M32" s="26"/>
      <c r="N32" s="26">
        <v>2</v>
      </c>
      <c r="O32" s="26">
        <f>2*2600</f>
        <v>5200</v>
      </c>
      <c r="P32" s="43">
        <f t="shared" si="3"/>
        <v>43.869885</v>
      </c>
      <c r="Q32" s="55"/>
      <c r="R32" s="44">
        <f t="shared" ref="R32:R35" si="10">P32*Q32</f>
        <v>0</v>
      </c>
      <c r="S32" s="5"/>
    </row>
    <row r="33" s="1" customFormat="1" ht="27" hidden="1" customHeight="1" spans="1:19">
      <c r="A33" s="5">
        <v>29</v>
      </c>
      <c r="B33" s="5" t="s">
        <v>1035</v>
      </c>
      <c r="C33" s="5" t="s">
        <v>990</v>
      </c>
      <c r="D33" s="5">
        <v>2</v>
      </c>
      <c r="E33" s="5">
        <v>7.5</v>
      </c>
      <c r="F33" s="5">
        <v>15</v>
      </c>
      <c r="G33" s="26" t="s">
        <v>996</v>
      </c>
      <c r="H33" s="27">
        <v>57600</v>
      </c>
      <c r="I33" s="34">
        <f>'[4]污水泵站（本体）费用'!$H$42</f>
        <v>27783</v>
      </c>
      <c r="J33" s="26"/>
      <c r="K33" s="26"/>
      <c r="L33" s="26"/>
      <c r="M33" s="26"/>
      <c r="N33" s="26"/>
      <c r="O33" s="26"/>
      <c r="P33" s="43">
        <f t="shared" si="3"/>
        <v>8.5383</v>
      </c>
      <c r="Q33" s="55"/>
      <c r="R33" s="44">
        <f t="shared" si="10"/>
        <v>0</v>
      </c>
      <c r="S33" s="5"/>
    </row>
    <row r="34" s="1" customFormat="1" ht="25" hidden="1" customHeight="1" spans="1:19">
      <c r="A34" s="5">
        <v>30</v>
      </c>
      <c r="B34" s="5" t="s">
        <v>1036</v>
      </c>
      <c r="C34" s="5" t="s">
        <v>1037</v>
      </c>
      <c r="D34" s="5">
        <v>2</v>
      </c>
      <c r="E34" s="5">
        <v>7.5</v>
      </c>
      <c r="F34" s="5">
        <v>15</v>
      </c>
      <c r="G34" s="26" t="s">
        <v>996</v>
      </c>
      <c r="H34" s="27">
        <v>57600</v>
      </c>
      <c r="I34" s="34">
        <f>'[4]污水泵站（本体）费用'!$H$42</f>
        <v>27783</v>
      </c>
      <c r="J34" s="26">
        <v>1</v>
      </c>
      <c r="K34" s="26">
        <f>J34*466</f>
        <v>466</v>
      </c>
      <c r="L34" s="26"/>
      <c r="M34" s="26"/>
      <c r="N34" s="26"/>
      <c r="O34" s="26"/>
      <c r="P34" s="43">
        <f t="shared" si="3"/>
        <v>8.5849</v>
      </c>
      <c r="Q34" s="55"/>
      <c r="R34" s="44">
        <f t="shared" si="10"/>
        <v>0</v>
      </c>
      <c r="S34" s="5"/>
    </row>
    <row r="35" s="1" customFormat="1" ht="27" hidden="1" customHeight="1" spans="1:19">
      <c r="A35" s="5">
        <v>31</v>
      </c>
      <c r="B35" s="5" t="s">
        <v>1038</v>
      </c>
      <c r="C35" s="5" t="s">
        <v>1039</v>
      </c>
      <c r="D35" s="5">
        <v>4</v>
      </c>
      <c r="E35" s="5" t="s">
        <v>1040</v>
      </c>
      <c r="F35" s="5">
        <v>34</v>
      </c>
      <c r="G35" s="26" t="s">
        <v>996</v>
      </c>
      <c r="H35" s="27">
        <v>57600</v>
      </c>
      <c r="I35" s="34">
        <f>'[4]污水泵站（本体）费用'!$H$42</f>
        <v>27783</v>
      </c>
      <c r="J35" s="26"/>
      <c r="K35" s="26"/>
      <c r="L35" s="26"/>
      <c r="M35" s="26"/>
      <c r="N35" s="26"/>
      <c r="O35" s="26"/>
      <c r="P35" s="43">
        <f t="shared" si="3"/>
        <v>8.5383</v>
      </c>
      <c r="Q35" s="55"/>
      <c r="R35" s="44">
        <f t="shared" si="10"/>
        <v>0</v>
      </c>
      <c r="S35" s="5"/>
    </row>
    <row r="36" s="1" customFormat="1" ht="27" customHeight="1" spans="1:19">
      <c r="A36" s="5">
        <v>32</v>
      </c>
      <c r="B36" s="5" t="s">
        <v>1041</v>
      </c>
      <c r="C36" s="5" t="s">
        <v>1042</v>
      </c>
      <c r="D36" s="5">
        <v>4</v>
      </c>
      <c r="E36" s="5">
        <v>30</v>
      </c>
      <c r="F36" s="5">
        <v>120</v>
      </c>
      <c r="G36" s="26" t="s">
        <v>343</v>
      </c>
      <c r="H36" s="27">
        <f>H14*0.4</f>
        <v>115200</v>
      </c>
      <c r="I36" s="34">
        <v>53008</v>
      </c>
      <c r="J36" s="26"/>
      <c r="K36" s="26"/>
      <c r="L36" s="26"/>
      <c r="M36" s="26"/>
      <c r="N36" s="26"/>
      <c r="O36" s="26"/>
      <c r="P36" s="43">
        <f t="shared" si="3"/>
        <v>16.8208</v>
      </c>
      <c r="Q36" s="55"/>
      <c r="R36" s="44">
        <f>P36*Q19</f>
        <v>11.77456</v>
      </c>
      <c r="S36" s="4"/>
    </row>
    <row r="37" s="1" customFormat="1" ht="26" hidden="1" customHeight="1" spans="1:19">
      <c r="A37" s="5">
        <v>33</v>
      </c>
      <c r="B37" s="5" t="s">
        <v>1043</v>
      </c>
      <c r="C37" s="5" t="s">
        <v>1044</v>
      </c>
      <c r="D37" s="5">
        <v>3</v>
      </c>
      <c r="E37" s="5">
        <v>15</v>
      </c>
      <c r="F37" s="5">
        <v>45</v>
      </c>
      <c r="G37" s="26" t="s">
        <v>996</v>
      </c>
      <c r="H37" s="27">
        <f>144000*0.4</f>
        <v>57600</v>
      </c>
      <c r="I37" s="34">
        <v>27783</v>
      </c>
      <c r="J37" s="26"/>
      <c r="K37" s="26"/>
      <c r="L37" s="26"/>
      <c r="M37" s="26"/>
      <c r="N37" s="26"/>
      <c r="O37" s="26"/>
      <c r="P37" s="43">
        <f t="shared" si="3"/>
        <v>8.5383</v>
      </c>
      <c r="Q37" s="55"/>
      <c r="R37" s="44">
        <f>P37*Q37</f>
        <v>0</v>
      </c>
      <c r="S37" s="6"/>
    </row>
    <row r="38" s="1" customFormat="1" ht="27" customHeight="1" spans="1:19">
      <c r="A38" s="5">
        <v>34</v>
      </c>
      <c r="B38" s="4" t="s">
        <v>1045</v>
      </c>
      <c r="C38" s="4" t="s">
        <v>1046</v>
      </c>
      <c r="D38" s="4">
        <v>2</v>
      </c>
      <c r="E38" s="4" t="s">
        <v>1047</v>
      </c>
      <c r="F38" s="4">
        <v>110</v>
      </c>
      <c r="G38" s="28" t="s">
        <v>343</v>
      </c>
      <c r="H38" s="29">
        <v>115200</v>
      </c>
      <c r="I38" s="35">
        <v>53008</v>
      </c>
      <c r="J38" s="28"/>
      <c r="K38" s="28"/>
      <c r="L38" s="28"/>
      <c r="M38" s="28"/>
      <c r="N38" s="28"/>
      <c r="O38" s="28"/>
      <c r="P38" s="44">
        <v>16.8208</v>
      </c>
      <c r="Q38" s="55"/>
      <c r="R38" s="44">
        <f>P38*Q19</f>
        <v>11.77456</v>
      </c>
      <c r="S38" s="4"/>
    </row>
    <row r="39" s="1" customFormat="1" ht="22" customHeight="1" spans="1:19">
      <c r="A39" s="8" t="s">
        <v>701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56"/>
      <c r="R39" s="36">
        <f>SUM(R19:R38)</f>
        <v>61.79579</v>
      </c>
      <c r="S39" s="36"/>
    </row>
    <row r="40" s="1" customFormat="1" ht="22" customHeight="1" spans="1:19">
      <c r="A40" s="10"/>
      <c r="B40" s="11" t="s">
        <v>1048</v>
      </c>
      <c r="C40" s="12"/>
      <c r="D40" s="12"/>
      <c r="E40" s="12"/>
      <c r="F40" s="12"/>
      <c r="G40" s="12"/>
      <c r="H40" s="12"/>
      <c r="I40" s="12"/>
      <c r="J40" s="12"/>
      <c r="K40" s="36"/>
      <c r="L40" s="12"/>
      <c r="M40" s="45"/>
      <c r="N40" s="12"/>
      <c r="O40" s="12"/>
      <c r="P40" s="36">
        <f>P39*0.7</f>
        <v>0</v>
      </c>
      <c r="Q40" s="36"/>
      <c r="R40" s="36"/>
      <c r="S40" s="36"/>
    </row>
    <row r="41" s="1" customFormat="1" ht="22" customHeight="1" spans="1:19">
      <c r="A41" s="13" t="s">
        <v>967</v>
      </c>
      <c r="B41" s="14" t="s">
        <v>1049</v>
      </c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46"/>
      <c r="P41" s="47"/>
      <c r="Q41" s="47"/>
      <c r="R41" s="47"/>
      <c r="S41" s="57" t="s">
        <v>1050</v>
      </c>
    </row>
    <row r="42" s="1" customFormat="1" ht="22" customHeight="1" spans="1:19">
      <c r="A42" s="13" t="s">
        <v>1051</v>
      </c>
      <c r="B42" s="14" t="s">
        <v>1052</v>
      </c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46"/>
      <c r="P42" s="47"/>
      <c r="Q42" s="47"/>
      <c r="R42" s="47"/>
      <c r="S42" s="58"/>
    </row>
    <row r="43" s="1" customFormat="1" ht="22" customHeight="1" spans="1:19">
      <c r="A43" s="13" t="s">
        <v>1053</v>
      </c>
      <c r="B43" s="14" t="s">
        <v>1054</v>
      </c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48"/>
      <c r="P43" s="47"/>
      <c r="Q43" s="47"/>
      <c r="R43" s="47"/>
      <c r="S43" s="59"/>
    </row>
    <row r="44" s="1" customFormat="1" ht="22" customHeight="1" spans="1:19">
      <c r="A44" s="19" t="s">
        <v>1055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60"/>
    </row>
    <row r="45" s="1" customFormat="1" ht="25" customHeight="1" spans="1:19">
      <c r="A45" s="5" t="s">
        <v>1</v>
      </c>
      <c r="B45" s="5" t="s">
        <v>1056</v>
      </c>
      <c r="C45" s="5" t="s">
        <v>1057</v>
      </c>
      <c r="D45" s="5"/>
      <c r="E45" s="5"/>
      <c r="F45" s="5" t="s">
        <v>1058</v>
      </c>
      <c r="G45" s="5"/>
      <c r="H45" s="5"/>
      <c r="I45" s="5"/>
      <c r="J45" s="5"/>
      <c r="K45" s="26" t="s">
        <v>1059</v>
      </c>
      <c r="L45" s="26"/>
      <c r="M45" s="26"/>
      <c r="N45" s="26"/>
      <c r="O45" s="26"/>
      <c r="P45" s="43" t="s">
        <v>1060</v>
      </c>
      <c r="Q45" s="43"/>
      <c r="R45" s="43"/>
      <c r="S45" s="5" t="s">
        <v>4</v>
      </c>
    </row>
    <row r="46" s="1" customFormat="1" ht="22" customHeight="1" spans="1:19">
      <c r="A46" s="21" t="s">
        <v>967</v>
      </c>
      <c r="B46" s="21" t="s">
        <v>1061</v>
      </c>
      <c r="C46" s="5"/>
      <c r="D46" s="5"/>
      <c r="E46" s="5"/>
      <c r="F46" s="5"/>
      <c r="G46" s="5"/>
      <c r="H46" s="5"/>
      <c r="I46" s="5"/>
      <c r="J46" s="5"/>
      <c r="K46" s="26"/>
      <c r="L46" s="26"/>
      <c r="M46" s="26"/>
      <c r="N46" s="26"/>
      <c r="O46" s="26"/>
      <c r="P46" s="42">
        <v>10511.1266</v>
      </c>
      <c r="Q46" s="42"/>
      <c r="R46" s="42"/>
      <c r="S46" s="5" t="s">
        <v>1062</v>
      </c>
    </row>
    <row r="47" s="1" customFormat="1" ht="26.5" customHeight="1" spans="1:19">
      <c r="A47" s="5">
        <v>1</v>
      </c>
      <c r="B47" s="22" t="s">
        <v>1063</v>
      </c>
      <c r="C47" s="5" t="s">
        <v>1064</v>
      </c>
      <c r="D47" s="5"/>
      <c r="E47" s="5"/>
      <c r="F47" s="5" t="s">
        <v>1065</v>
      </c>
      <c r="G47" s="5"/>
      <c r="H47" s="5"/>
      <c r="I47" s="5"/>
      <c r="J47" s="5"/>
      <c r="K47" s="26">
        <v>11692.66</v>
      </c>
      <c r="L47" s="26"/>
      <c r="M47" s="26"/>
      <c r="N47" s="26"/>
      <c r="O47" s="26"/>
      <c r="P47" s="43">
        <v>116.9266</v>
      </c>
      <c r="Q47" s="43"/>
      <c r="R47" s="43"/>
      <c r="S47" s="5"/>
    </row>
    <row r="48" s="1" customFormat="1" ht="25.75" customHeight="1" spans="1:19">
      <c r="A48" s="5">
        <v>2</v>
      </c>
      <c r="B48" s="22" t="s">
        <v>1066</v>
      </c>
      <c r="C48" s="5" t="s">
        <v>1064</v>
      </c>
      <c r="D48" s="5"/>
      <c r="E48" s="5"/>
      <c r="F48" s="5" t="s">
        <v>1067</v>
      </c>
      <c r="G48" s="5"/>
      <c r="H48" s="5"/>
      <c r="I48" s="5"/>
      <c r="J48" s="5"/>
      <c r="K48" s="26">
        <v>1590</v>
      </c>
      <c r="L48" s="26"/>
      <c r="M48" s="26"/>
      <c r="N48" s="26"/>
      <c r="O48" s="26"/>
      <c r="P48" s="49">
        <v>79.5</v>
      </c>
      <c r="Q48" s="49"/>
      <c r="R48" s="49"/>
      <c r="S48" s="5"/>
    </row>
    <row r="49" s="1" customFormat="1" ht="22" customHeight="1" spans="1:19">
      <c r="A49" s="5">
        <v>3</v>
      </c>
      <c r="B49" s="22" t="s">
        <v>1068</v>
      </c>
      <c r="C49" s="5" t="s">
        <v>1069</v>
      </c>
      <c r="D49" s="5"/>
      <c r="E49" s="5"/>
      <c r="F49" s="5" t="s">
        <v>1070</v>
      </c>
      <c r="G49" s="5"/>
      <c r="H49" s="5"/>
      <c r="I49" s="5"/>
      <c r="J49" s="5"/>
      <c r="K49" s="26" t="s">
        <v>1071</v>
      </c>
      <c r="L49" s="26"/>
      <c r="M49" s="26"/>
      <c r="N49" s="26"/>
      <c r="O49" s="26"/>
      <c r="P49" s="49">
        <v>10314.7</v>
      </c>
      <c r="Q49" s="49"/>
      <c r="R49" s="49"/>
      <c r="S49" s="5"/>
    </row>
    <row r="50" s="1" customFormat="1" ht="22" customHeight="1" spans="1:19">
      <c r="A50" s="21" t="s">
        <v>1051</v>
      </c>
      <c r="B50" s="23" t="s">
        <v>1072</v>
      </c>
      <c r="C50" s="21" t="s">
        <v>1069</v>
      </c>
      <c r="D50" s="21"/>
      <c r="E50" s="21"/>
      <c r="F50" s="21" t="s">
        <v>1073</v>
      </c>
      <c r="G50" s="21"/>
      <c r="H50" s="21"/>
      <c r="I50" s="21"/>
      <c r="J50" s="21"/>
      <c r="K50" s="37"/>
      <c r="L50" s="37"/>
      <c r="M50" s="37"/>
      <c r="N50" s="37"/>
      <c r="O50" s="37"/>
      <c r="P50" s="50">
        <v>83366</v>
      </c>
      <c r="Q50" s="50"/>
      <c r="R50" s="50"/>
      <c r="S50" s="5"/>
    </row>
    <row r="51" s="1" customFormat="1" ht="26" customHeight="1" spans="1:19">
      <c r="A51" s="5">
        <v>1</v>
      </c>
      <c r="B51" s="22" t="s">
        <v>1063</v>
      </c>
      <c r="C51" s="5" t="s">
        <v>1074</v>
      </c>
      <c r="D51" s="5"/>
      <c r="E51" s="5"/>
      <c r="F51" s="5" t="s">
        <v>1075</v>
      </c>
      <c r="G51" s="5"/>
      <c r="H51" s="5"/>
      <c r="I51" s="5"/>
      <c r="J51" s="5"/>
      <c r="K51" s="26"/>
      <c r="L51" s="26"/>
      <c r="M51" s="26"/>
      <c r="N51" s="26"/>
      <c r="O51" s="26"/>
      <c r="P51" s="51">
        <v>65700</v>
      </c>
      <c r="Q51" s="51"/>
      <c r="R51" s="51"/>
      <c r="S51" s="5"/>
    </row>
    <row r="52" s="1" customFormat="1" ht="25.75" customHeight="1" spans="1:19">
      <c r="A52" s="5">
        <v>2</v>
      </c>
      <c r="B52" s="22" t="s">
        <v>1068</v>
      </c>
      <c r="C52" s="5" t="s">
        <v>1076</v>
      </c>
      <c r="D52" s="5"/>
      <c r="E52" s="5"/>
      <c r="F52" s="5" t="s">
        <v>1077</v>
      </c>
      <c r="G52" s="5"/>
      <c r="H52" s="5"/>
      <c r="I52" s="5"/>
      <c r="J52" s="5"/>
      <c r="K52" s="26"/>
      <c r="L52" s="26"/>
      <c r="M52" s="26"/>
      <c r="N52" s="26"/>
      <c r="O52" s="26"/>
      <c r="P52" s="51">
        <v>17666</v>
      </c>
      <c r="Q52" s="51"/>
      <c r="R52" s="51"/>
      <c r="S52" s="5"/>
    </row>
    <row r="53" s="1" customFormat="1" ht="22" customHeight="1" spans="1:19">
      <c r="A53" s="21" t="s">
        <v>1078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42">
        <f>P50+P46</f>
        <v>93877.1266</v>
      </c>
      <c r="Q53" s="42"/>
      <c r="R53" s="42"/>
      <c r="S53" s="5"/>
    </row>
    <row r="54" s="1" customFormat="1" ht="22" customHeight="1" spans="1:19">
      <c r="A54" s="24" t="s">
        <v>1079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</sheetData>
  <sheetProtection formatCells="0" insertHyperlinks="0" autoFilter="0"/>
  <mergeCells count="58">
    <mergeCell ref="A1:S1"/>
    <mergeCell ref="I2:O2"/>
    <mergeCell ref="A39:Q39"/>
    <mergeCell ref="C41:O41"/>
    <mergeCell ref="C42:O42"/>
    <mergeCell ref="C43:O43"/>
    <mergeCell ref="A44:S44"/>
    <mergeCell ref="C45:E45"/>
    <mergeCell ref="F45:J45"/>
    <mergeCell ref="K45:O45"/>
    <mergeCell ref="P45:R45"/>
    <mergeCell ref="C46:E46"/>
    <mergeCell ref="F46:J46"/>
    <mergeCell ref="K46:O46"/>
    <mergeCell ref="P46:R46"/>
    <mergeCell ref="C47:E47"/>
    <mergeCell ref="F47:J47"/>
    <mergeCell ref="K47:O47"/>
    <mergeCell ref="P47:R47"/>
    <mergeCell ref="C48:E48"/>
    <mergeCell ref="F48:J48"/>
    <mergeCell ref="K48:O48"/>
    <mergeCell ref="P48:R48"/>
    <mergeCell ref="C49:E49"/>
    <mergeCell ref="F49:J49"/>
    <mergeCell ref="K49:O49"/>
    <mergeCell ref="P49:R49"/>
    <mergeCell ref="C50:E50"/>
    <mergeCell ref="F50:J50"/>
    <mergeCell ref="K50:O50"/>
    <mergeCell ref="P50:R50"/>
    <mergeCell ref="C51:E51"/>
    <mergeCell ref="F51:J51"/>
    <mergeCell ref="K51:O51"/>
    <mergeCell ref="P51:R51"/>
    <mergeCell ref="C52:E52"/>
    <mergeCell ref="F52:J52"/>
    <mergeCell ref="K52:O52"/>
    <mergeCell ref="P52:R52"/>
    <mergeCell ref="A53:O53"/>
    <mergeCell ref="P53:R53"/>
    <mergeCell ref="A54:S54"/>
    <mergeCell ref="A2:A3"/>
    <mergeCell ref="B2:B3"/>
    <mergeCell ref="C2:C3"/>
    <mergeCell ref="D2:D3"/>
    <mergeCell ref="E2:E3"/>
    <mergeCell ref="F2:F3"/>
    <mergeCell ref="G2:G3"/>
    <mergeCell ref="H2:H3"/>
    <mergeCell ref="P2:P3"/>
    <mergeCell ref="Q2:Q3"/>
    <mergeCell ref="Q19:Q38"/>
    <mergeCell ref="R2:R3"/>
    <mergeCell ref="S2:S3"/>
    <mergeCell ref="S36:S37"/>
    <mergeCell ref="S41:S43"/>
    <mergeCell ref="S46:S53"/>
  </mergeCells>
  <printOptions horizontalCentered="1" gridLines="1"/>
  <pageMargins left="0.393055555555556" right="0.393055555555556" top="0.393055555555556" bottom="0.393055555555556" header="0.5" footer="0.944444444444444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设施量（年养护费）总表</vt:lpstr>
      <vt:lpstr>环卫</vt:lpstr>
      <vt:lpstr>绿化</vt:lpstr>
      <vt:lpstr>公厕</vt:lpstr>
      <vt:lpstr>市政</vt:lpstr>
      <vt:lpstr>河道</vt:lpstr>
      <vt:lpstr>泵站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2023-05-13T19:15:00Z</dcterms:created>
  <dcterms:modified xsi:type="dcterms:W3CDTF">2025-06-24T11:46:19Z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AFC034611267400A9146BCD4FBC94DC5_12</vt:lpwstr>
  </property>
</Properties>
</file>