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933" firstSheet="1" activeTab="2"/>
  </bookViews>
  <sheets>
    <sheet name="设计费" sheetId="17" state="hidden" r:id="rId1"/>
    <sheet name="建筑工程" sheetId="2" r:id="rId2"/>
    <sheet name="机电设备与安装工程" sheetId="18" r:id="rId3"/>
    <sheet name="临时工程" sheetId="3" r:id="rId4"/>
    <sheet name="独立费用" sheetId="4" state="hidden" r:id="rId5"/>
  </sheets>
  <definedNames>
    <definedName name="_xlnm.Print_Area" localSheetId="2">机电设备与安装工程!$A$1:$H$47</definedName>
    <definedName name="_xlnm.Print_Area" localSheetId="1">建筑工程!$A$1:$F$52</definedName>
    <definedName name="_xlnm.Print_Area" localSheetId="3">临时工程!$A$1:$F$6</definedName>
    <definedName name="_xlnm.Print_Titles" localSheetId="1">建筑工程!$1:$2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<sst xmlns="http://schemas.openxmlformats.org/spreadsheetml/2006/main" count="307" uniqueCount="171">
  <si>
    <t>设计费</t>
  </si>
  <si>
    <r>
      <rPr>
        <b/>
        <sz val="10"/>
        <rFont val="宋体"/>
        <charset val="134"/>
      </rPr>
      <t>工程设计收费＝工程设计收费基准价×（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±浮动幅度值）</t>
    </r>
  </si>
  <si>
    <r>
      <rPr>
        <b/>
        <sz val="10"/>
        <rFont val="宋体"/>
        <charset val="134"/>
      </rPr>
      <t>工程设计收费基准价＝基本设计收费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其他设计收费</t>
    </r>
  </si>
  <si>
    <t>基本设计收费＝工程设计收费基价×专业调整系数×工程复杂程度调整系数×附加调整系数</t>
  </si>
  <si>
    <t>项目</t>
  </si>
  <si>
    <t>单位</t>
  </si>
  <si>
    <t>金额（万元）</t>
  </si>
  <si>
    <t>建安费</t>
  </si>
  <si>
    <t>万元</t>
  </si>
  <si>
    <t>机电设备费用</t>
  </si>
  <si>
    <t>金属设备购置费</t>
  </si>
  <si>
    <t>小计</t>
  </si>
  <si>
    <t>工程设计收费基价</t>
  </si>
  <si>
    <t>专业调整系数</t>
  </si>
  <si>
    <t>工程复杂程度调整系数</t>
  </si>
  <si>
    <t>附加调整系数</t>
  </si>
  <si>
    <t>基本设计收费</t>
  </si>
  <si>
    <t>=</t>
  </si>
  <si>
    <t>各阶段工作量比例表</t>
  </si>
  <si>
    <t>初设</t>
  </si>
  <si>
    <t>%</t>
  </si>
  <si>
    <t>实施</t>
  </si>
  <si>
    <t>施工图</t>
  </si>
  <si>
    <t>工程设计收费基准价</t>
  </si>
  <si>
    <t>不含招标</t>
  </si>
  <si>
    <t>“新技术”按规定可上浮%25</t>
  </si>
  <si>
    <t>*</t>
  </si>
  <si>
    <t>勘察费</t>
  </si>
  <si>
    <t>基本勘察收费＝工程勘察收费基价×专业调整系数×工程复杂程度调整系数×附加调整系数</t>
  </si>
  <si>
    <t>工程勘察收费基准价</t>
  </si>
  <si>
    <t>工程勘察作业准备费（15%～20%）</t>
  </si>
  <si>
    <t>工程勘察收费合计</t>
  </si>
  <si>
    <t>+</t>
  </si>
  <si>
    <t>合计</t>
  </si>
  <si>
    <t>设计费+勘察费（万元）</t>
  </si>
  <si>
    <t>监理费</t>
  </si>
  <si>
    <t>工程监理收费基价</t>
  </si>
  <si>
    <t>高程调整系数</t>
  </si>
  <si>
    <t>基本监理服务收费</t>
  </si>
  <si>
    <t>第一部分 建筑工程</t>
  </si>
  <si>
    <t>编号</t>
  </si>
  <si>
    <t>工程或费用名称</t>
  </si>
  <si>
    <t>数量</t>
  </si>
  <si>
    <t>单价（元）</t>
  </si>
  <si>
    <t>合计（元）</t>
  </si>
  <si>
    <t>第一部分  建筑工程</t>
  </si>
  <si>
    <t>一</t>
  </si>
  <si>
    <t>山坡防护</t>
  </si>
  <si>
    <t>坡脚浆砌石台</t>
  </si>
  <si>
    <t>土方开挖（利用）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</si>
  <si>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3</t>
    </r>
  </si>
  <si>
    <t>土方回填（利用）</t>
  </si>
  <si>
    <t>弃渣外运2km</t>
  </si>
  <si>
    <t>浆砌石护台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</si>
  <si>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  <scheme val="minor"/>
      </rPr>
      <t>3</t>
    </r>
  </si>
  <si>
    <t>伸缩缝(沥青木板）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</si>
  <si>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  <scheme val="minor"/>
      </rPr>
      <t>2</t>
    </r>
  </si>
  <si>
    <t>砼压顶（C25F200）</t>
  </si>
  <si>
    <t>垫层混凝土</t>
  </si>
  <si>
    <t>模板制作安装拆除</t>
  </si>
  <si>
    <r>
      <rPr>
        <sz val="11"/>
        <rFont val="宋体"/>
        <charset val="134"/>
        <scheme val="minor"/>
      </rPr>
      <t>PVC排水管</t>
    </r>
    <r>
      <rPr>
        <sz val="11"/>
        <rFont val="Calibri"/>
        <charset val="134"/>
      </rPr>
      <t>φ</t>
    </r>
    <r>
      <rPr>
        <sz val="11"/>
        <rFont val="宋体"/>
        <charset val="134"/>
        <scheme val="minor"/>
      </rPr>
      <t>20cm</t>
    </r>
  </si>
  <si>
    <t>m</t>
  </si>
  <si>
    <t>2</t>
  </si>
  <si>
    <t>锚喷防护</t>
  </si>
  <si>
    <t>一般坡面石方开挖</t>
  </si>
  <si>
    <t>弃渣外运石方（2km）</t>
  </si>
  <si>
    <t>风钻钻孔、砂浆锚杆</t>
  </si>
  <si>
    <t>根</t>
  </si>
  <si>
    <t>排水孔钻孔</t>
  </si>
  <si>
    <r>
      <rPr>
        <sz val="11"/>
        <rFont val="宋体"/>
        <charset val="134"/>
        <scheme val="minor"/>
      </rPr>
      <t>PVC</t>
    </r>
    <r>
      <rPr>
        <sz val="10.5"/>
        <rFont val="宋体"/>
        <charset val="134"/>
      </rPr>
      <t>管道安装</t>
    </r>
    <r>
      <rPr>
        <sz val="11"/>
        <rFont val="宋体"/>
        <charset val="134"/>
        <scheme val="minor"/>
      </rPr>
      <t>（5cm）</t>
    </r>
  </si>
  <si>
    <t>钢筋制作安装</t>
  </si>
  <si>
    <t>t</t>
  </si>
  <si>
    <t>岩石喷浆有钢筋网喷射厚度（5cm）</t>
  </si>
  <si>
    <t>二</t>
  </si>
  <si>
    <t>护坡养护</t>
  </si>
  <si>
    <t>泄洪洞尾水渠维修</t>
  </si>
  <si>
    <t>混凝土拆除及外运2km</t>
  </si>
  <si>
    <t>C25混凝土踏步恢复24cm厚</t>
  </si>
  <si>
    <t>C25混凝土护坡恢复12cm厚</t>
  </si>
  <si>
    <t>C25混凝土坡脚恢复20cm厚</t>
  </si>
  <si>
    <t>无纺布铺设</t>
  </si>
  <si>
    <t>上游干砌石护坡维修</t>
  </si>
  <si>
    <t>干砌石护坡拆除</t>
  </si>
  <si>
    <t>干砌石护坡修复（25cm）</t>
  </si>
  <si>
    <t>碎石垫层15cm</t>
  </si>
  <si>
    <t>泄洪洞尾水渠清淤（平均30cm）</t>
  </si>
  <si>
    <t>坝坡踏步金属栏杆防护</t>
  </si>
  <si>
    <t>人工挖基坑</t>
  </si>
  <si>
    <t>C25F200基础混凝土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</si>
  <si>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</si>
  <si>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硬化防腐木栏杆制安</t>
  </si>
  <si>
    <t>三</t>
  </si>
  <si>
    <t>启闭室地面处理</t>
  </si>
  <si>
    <t>混凝土凿毛</t>
  </si>
  <si>
    <t>启闭室一二层地面机制带槽花岗岩铺装</t>
  </si>
  <si>
    <t>启闭室台阶踏步机制带槽花岗岩铺装</t>
  </si>
  <si>
    <t>混凝土抹面(3cm)</t>
  </si>
  <si>
    <t>启闭室台阶踏步侧背面处理防腐涂料</t>
  </si>
  <si>
    <t>四</t>
  </si>
  <si>
    <t>溢洪道闸门止水更换</t>
  </si>
  <si>
    <t>3*3m闸门橡胶止水更换</t>
  </si>
  <si>
    <t>扇</t>
  </si>
  <si>
    <t>五</t>
  </si>
  <si>
    <t>机房改造</t>
  </si>
  <si>
    <t>甲级防火玻璃隔断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</si>
  <si>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</si>
  <si>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 xml:space="preserve">陶瓷面全钢防静电地板 </t>
  </si>
  <si>
    <t>第二部分 机电设备及安装工程</t>
  </si>
  <si>
    <t>序号</t>
  </si>
  <si>
    <t>单价(元)</t>
  </si>
  <si>
    <t>合计(元)</t>
  </si>
  <si>
    <t>设备费</t>
  </si>
  <si>
    <t>安装费</t>
  </si>
  <si>
    <r>
      <rPr>
        <b/>
        <sz val="11"/>
        <rFont val="宋体"/>
        <charset val="134"/>
      </rPr>
      <t>第二部分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机电设备及安装工程</t>
    </r>
  </si>
  <si>
    <r>
      <rPr>
        <sz val="11"/>
        <rFont val="宋体"/>
        <charset val="134"/>
      </rPr>
      <t>一</t>
    </r>
  </si>
  <si>
    <t>监测数据收集改造</t>
  </si>
  <si>
    <r>
      <rPr>
        <sz val="11"/>
        <rFont val="宋体"/>
        <charset val="134"/>
      </rPr>
      <t>8路自动采集单元</t>
    </r>
    <r>
      <rPr>
        <sz val="11"/>
        <rFont val="Times New Roman"/>
        <charset val="134"/>
      </rPr>
      <t>MCU</t>
    </r>
  </si>
  <si>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</si>
  <si>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运杂三项费用</t>
    </r>
    <r>
      <rPr>
        <sz val="11"/>
        <rFont val="Times New Roman"/>
        <charset val="134"/>
      </rPr>
      <t>5.74%</t>
    </r>
  </si>
  <si>
    <r>
      <rPr>
        <sz val="11"/>
        <rFont val="宋体"/>
        <charset val="134"/>
      </rPr>
      <t>二</t>
    </r>
  </si>
  <si>
    <t>闸门智能化改造</t>
  </si>
  <si>
    <t>闸位计</t>
  </si>
  <si>
    <t>个</t>
  </si>
  <si>
    <t>闸位计安装支架</t>
  </si>
  <si>
    <r>
      <rPr>
        <sz val="11"/>
        <rFont val="宋体"/>
        <charset val="134"/>
      </rPr>
      <t>套</t>
    </r>
  </si>
  <si>
    <t>上下行程限位</t>
  </si>
  <si>
    <t>开度荷重测控仪</t>
  </si>
  <si>
    <t>荷重传感器</t>
  </si>
  <si>
    <t>电能表</t>
  </si>
  <si>
    <t>闸门LCU柜体</t>
  </si>
  <si>
    <t>闸控柜内元件</t>
  </si>
  <si>
    <t>触摸屏</t>
  </si>
  <si>
    <t>PLC及相关组件</t>
  </si>
  <si>
    <r>
      <rPr>
        <sz val="11"/>
        <rFont val="Times New Roman"/>
        <charset val="134"/>
      </rPr>
      <t>SIM</t>
    </r>
    <r>
      <rPr>
        <sz val="11"/>
        <rFont val="宋体"/>
        <charset val="134"/>
      </rPr>
      <t>卡（含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年运行费）</t>
    </r>
  </si>
  <si>
    <t>现地交换机</t>
  </si>
  <si>
    <t>4G路由器</t>
  </si>
  <si>
    <r>
      <rPr>
        <sz val="11"/>
        <rFont val="宋体"/>
        <charset val="134"/>
      </rPr>
      <t>物联网遥测终端机</t>
    </r>
    <r>
      <rPr>
        <sz val="11"/>
        <rFont val="Times New Roman"/>
        <charset val="134"/>
      </rPr>
      <t>(RTU)</t>
    </r>
  </si>
  <si>
    <r>
      <rPr>
        <sz val="11"/>
        <rFont val="宋体"/>
        <charset val="134"/>
      </rPr>
      <t>小计</t>
    </r>
  </si>
  <si>
    <r>
      <rPr>
        <sz val="11"/>
        <rFont val="宋体"/>
        <charset val="134"/>
      </rPr>
      <t>三</t>
    </r>
  </si>
  <si>
    <t>视频监控智能预警呼叫改造</t>
  </si>
  <si>
    <t>室外广播机（含红外预警功能、通信功能）</t>
  </si>
  <si>
    <t>室外防水扬声器（音柱）</t>
  </si>
  <si>
    <t>拾音器</t>
  </si>
  <si>
    <t>安装箱及支架</t>
  </si>
  <si>
    <r>
      <rPr>
        <sz val="11"/>
        <rFont val="Times New Roman"/>
        <charset val="134"/>
      </rPr>
      <t>100W</t>
    </r>
    <r>
      <rPr>
        <sz val="11"/>
        <rFont val="宋体"/>
        <charset val="134"/>
      </rPr>
      <t>太阳能板</t>
    </r>
  </si>
  <si>
    <r>
      <rPr>
        <sz val="11"/>
        <rFont val="宋体"/>
        <charset val="134"/>
      </rPr>
      <t>太阳能充电控制器</t>
    </r>
  </si>
  <si>
    <r>
      <rPr>
        <sz val="11"/>
        <rFont val="Times New Roman"/>
        <charset val="134"/>
      </rPr>
      <t>100Ah</t>
    </r>
    <r>
      <rPr>
        <sz val="11"/>
        <rFont val="宋体"/>
        <charset val="134"/>
      </rPr>
      <t>蓄电池</t>
    </r>
  </si>
  <si>
    <t>组</t>
  </si>
  <si>
    <t>配套辅材</t>
  </si>
  <si>
    <r>
      <rPr>
        <sz val="11"/>
        <rFont val="宋体"/>
        <charset val="134"/>
      </rPr>
      <t>项</t>
    </r>
  </si>
  <si>
    <t>通讯配套</t>
  </si>
  <si>
    <t>专业级防水防爆对讲机</t>
  </si>
  <si>
    <t>双模卫星电话</t>
  </si>
  <si>
    <t>台</t>
  </si>
  <si>
    <t>27寸显示器</t>
  </si>
  <si>
    <t>机房换气机</t>
  </si>
  <si>
    <t>机房线路迁移改造</t>
  </si>
  <si>
    <t>六</t>
  </si>
  <si>
    <t>库区动态淤积监测复核</t>
  </si>
  <si>
    <t>项</t>
  </si>
  <si>
    <t>第四部分 临时工程</t>
  </si>
  <si>
    <t>第四部分  临时工程</t>
  </si>
  <si>
    <t>施工临时道路</t>
  </si>
  <si>
    <t>km</t>
  </si>
  <si>
    <t>临时工棚、仓库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</si>
  <si>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</rPr>
      <t>2</t>
    </r>
  </si>
  <si>
    <t>其他施工临时工程</t>
  </si>
  <si>
    <t>第五部分 独立费用概算表</t>
  </si>
  <si>
    <t>第五部分  独立费用</t>
  </si>
  <si>
    <t>工程建设监理费</t>
  </si>
  <si>
    <t>工程勘测设计费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</si>
</sst>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  <numFmt numFmtId="179" formatCode="0_);[Red]\(0\)"/>
    <numFmt numFmtId="180" formatCode="0.00_);[Red]\(0.00\)"/>
    <numFmt numFmtId="181" formatCode="0.0_);[Red]\(0.0\)"/>
    <numFmt numFmtId="182" formatCode="0.0000_);[Red]\(0.0000\)"/>
  </numFmts>
  <fonts count="4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6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0"/>
      <color indexed="17"/>
      <name val="宋体"/>
      <charset val="134"/>
    </font>
    <font>
      <b/>
      <sz val="10"/>
      <color indexed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宋体"/>
      <charset val="134"/>
      <scheme val="minor"/>
    </font>
    <font>
      <vertAlign val="superscript"/>
      <sz val="9"/>
      <name val="宋体"/>
      <charset val="134"/>
    </font>
    <font>
      <vertAlign val="superscript"/>
      <sz val="11"/>
      <name val="宋体"/>
      <charset val="134"/>
    </font>
    <font>
      <b/>
      <sz val="10"/>
      <name val="Times New Roman"/>
      <charset val="134"/>
    </font>
    <font>
      <sz val="10.5"/>
      <name val="宋体"/>
      <charset val="134"/>
    </font>
    <font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0" fillId="0" borderId="0" applyFont="0" applyBorder="0" applyAlignment="0"/>
    <xf numFmtId="0" fontId="20" fillId="0" borderId="0" applyFont="0" applyBorder="0" applyAlignment="0"/>
    <xf numFmtId="0" fontId="20" fillId="0" borderId="0">
      <alignment vertical="center"/>
    </xf>
    <xf numFmtId="0" fontId="20" fillId="0" borderId="0">
      <alignment vertical="center"/>
    </xf>
    <xf numFmtId="0" fontId="20" fillId="0" borderId="0" applyFont="0" applyBorder="0" applyAlignment="0"/>
    <xf numFmtId="0" fontId="20" fillId="0" borderId="0" applyFont="0" applyBorder="0" applyAlignment="0"/>
    <xf numFmtId="0" fontId="20" fillId="0" borderId="0">
      <alignment vertical="center"/>
    </xf>
    <xf numFmtId="0" fontId="20" fillId="0" borderId="0">
      <alignment vertical="center"/>
    </xf>
  </cellStyleXfs>
  <cellXfs count="90">
    <xf numFmtId="0" fontId="0" fillId="0" borderId="0" xfId="0"/>
    <xf numFmtId="176" fontId="1" fillId="0" borderId="0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177" fontId="3" fillId="2" borderId="1" xfId="55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78" fontId="6" fillId="0" borderId="1" xfId="49" applyNumberFormat="1" applyFont="1" applyBorder="1" applyAlignment="1">
      <alignment horizontal="center" vertical="center" wrapText="1"/>
    </xf>
    <xf numFmtId="179" fontId="3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7" fontId="6" fillId="2" borderId="1" xfId="55" applyNumberFormat="1" applyFont="1" applyFill="1" applyBorder="1" applyAlignment="1">
      <alignment horizontal="center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7" fillId="0" borderId="4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179" fontId="6" fillId="0" borderId="1" xfId="51" applyNumberFormat="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179" fontId="9" fillId="0" borderId="1" xfId="51" applyNumberFormat="1" applyFont="1" applyBorder="1" applyAlignment="1">
      <alignment horizontal="center" vertical="center"/>
    </xf>
    <xf numFmtId="179" fontId="8" fillId="0" borderId="1" xfId="51" applyNumberFormat="1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 wrapText="1"/>
    </xf>
    <xf numFmtId="177" fontId="8" fillId="0" borderId="1" xfId="50" applyNumberFormat="1" applyFont="1" applyBorder="1" applyAlignment="1">
      <alignment horizontal="center" vertical="center"/>
    </xf>
    <xf numFmtId="0" fontId="10" fillId="0" borderId="1" xfId="53" applyFont="1" applyBorder="1" applyAlignment="1">
      <alignment horizontal="center" vertical="center"/>
    </xf>
    <xf numFmtId="0" fontId="11" fillId="0" borderId="1" xfId="53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7" fontId="8" fillId="0" borderId="1" xfId="53" applyNumberFormat="1" applyFont="1" applyBorder="1" applyAlignment="1">
      <alignment horizontal="center" vertical="center"/>
    </xf>
    <xf numFmtId="177" fontId="9" fillId="0" borderId="1" xfId="53" applyNumberFormat="1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12" fillId="0" borderId="1" xfId="53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13" fillId="0" borderId="0" xfId="49" applyFont="1" applyBorder="1" applyAlignment="1">
      <alignment horizontal="center" vertical="center"/>
    </xf>
    <xf numFmtId="178" fontId="6" fillId="0" borderId="1" xfId="55" applyNumberFormat="1" applyFont="1" applyBorder="1" applyAlignment="1">
      <alignment horizontal="center" vertical="center" wrapText="1"/>
    </xf>
    <xf numFmtId="180" fontId="6" fillId="0" borderId="1" xfId="55" applyNumberFormat="1" applyFont="1" applyBorder="1" applyAlignment="1">
      <alignment horizontal="center" vertical="center" wrapText="1"/>
    </xf>
    <xf numFmtId="178" fontId="3" fillId="0" borderId="1" xfId="55" applyNumberFormat="1" applyFont="1" applyBorder="1" applyAlignment="1">
      <alignment horizontal="center" vertical="center" wrapText="1"/>
    </xf>
    <xf numFmtId="180" fontId="3" fillId="0" borderId="1" xfId="55" applyNumberFormat="1" applyFont="1" applyBorder="1" applyAlignment="1">
      <alignment horizontal="center" vertical="center" wrapText="1"/>
    </xf>
    <xf numFmtId="177" fontId="3" fillId="0" borderId="1" xfId="55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7" fontId="6" fillId="0" borderId="1" xfId="55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177" fontId="4" fillId="0" borderId="1" xfId="55" applyNumberFormat="1" applyFont="1" applyBorder="1" applyAlignment="1">
      <alignment horizontal="center" vertical="center" wrapText="1"/>
    </xf>
    <xf numFmtId="178" fontId="0" fillId="0" borderId="1" xfId="55" applyNumberFormat="1" applyFont="1" applyBorder="1" applyAlignment="1">
      <alignment horizontal="center" vertical="center" wrapText="1"/>
    </xf>
    <xf numFmtId="177" fontId="0" fillId="0" borderId="1" xfId="55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78" fontId="16" fillId="0" borderId="0" xfId="0" applyNumberFormat="1" applyFont="1"/>
    <xf numFmtId="0" fontId="16" fillId="0" borderId="0" xfId="0" applyFont="1" applyAlignment="1">
      <alignment horizontal="left"/>
    </xf>
    <xf numFmtId="178" fontId="15" fillId="0" borderId="0" xfId="0" applyNumberFormat="1" applyFont="1"/>
    <xf numFmtId="0" fontId="15" fillId="0" borderId="0" xfId="0" applyFont="1" applyAlignment="1">
      <alignment horizontal="left"/>
    </xf>
    <xf numFmtId="178" fontId="16" fillId="0" borderId="0" xfId="0" applyNumberFormat="1" applyFont="1" applyAlignment="1">
      <alignment horizontal="right"/>
    </xf>
    <xf numFmtId="178" fontId="16" fillId="3" borderId="0" xfId="0" applyNumberFormat="1" applyFont="1" applyFill="1"/>
    <xf numFmtId="0" fontId="17" fillId="0" borderId="0" xfId="0" applyFont="1"/>
    <xf numFmtId="178" fontId="17" fillId="0" borderId="0" xfId="0" applyNumberFormat="1" applyFont="1"/>
    <xf numFmtId="0" fontId="17" fillId="0" borderId="0" xfId="0" applyFont="1" applyAlignment="1">
      <alignment horizontal="left"/>
    </xf>
    <xf numFmtId="0" fontId="18" fillId="0" borderId="0" xfId="0" applyFont="1"/>
    <xf numFmtId="178" fontId="18" fillId="0" borderId="0" xfId="0" applyNumberFormat="1" applyFont="1"/>
    <xf numFmtId="178" fontId="18" fillId="0" borderId="0" xfId="0" applyNumberFormat="1" applyFont="1" applyAlignment="1">
      <alignment horizontal="left"/>
    </xf>
    <xf numFmtId="0" fontId="19" fillId="0" borderId="0" xfId="0" applyFont="1"/>
    <xf numFmtId="178" fontId="19" fillId="0" borderId="0" xfId="0" applyNumberFormat="1" applyFont="1"/>
    <xf numFmtId="180" fontId="19" fillId="0" borderId="0" xfId="0" applyNumberFormat="1" applyFont="1" applyAlignment="1">
      <alignment horizontal="left"/>
    </xf>
    <xf numFmtId="182" fontId="16" fillId="0" borderId="0" xfId="0" applyNumberFormat="1" applyFont="1" applyAlignment="1">
      <alignment horizontal="left"/>
    </xf>
    <xf numFmtId="182" fontId="15" fillId="0" borderId="0" xfId="0" applyNumberFormat="1" applyFont="1" applyAlignment="1">
      <alignment horizontal="left"/>
    </xf>
    <xf numFmtId="182" fontId="17" fillId="0" borderId="0" xfId="0" applyNumberFormat="1" applyFont="1" applyAlignment="1">
      <alignment horizontal="left"/>
    </xf>
    <xf numFmtId="182" fontId="18" fillId="0" borderId="0" xfId="0" applyNumberFormat="1" applyFont="1" applyAlignment="1">
      <alignment horizontal="left"/>
    </xf>
    <xf numFmtId="182" fontId="19" fillId="0" borderId="0" xfId="0" applyNumberFormat="1" applyFont="1" applyAlignment="1">
      <alignment horizontal="left"/>
    </xf>
    <xf numFmtId="0" fontId="20" fillId="0" borderId="0" xfId="49" applyFont="1" applyAlignment="1">
      <alignment vertical="center"/>
    </xf>
    <xf numFmtId="180" fontId="20" fillId="0" borderId="0" xfId="49" applyNumberFormat="1" applyFont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2" xfId="50"/>
    <cellStyle name="常规 2" xfId="51"/>
    <cellStyle name="常规 3" xfId="52"/>
    <cellStyle name="常规 4" xfId="53"/>
    <cellStyle name="常规 4 2 2" xfId="54"/>
    <cellStyle name="常规_(贾惋清）杨大城子灌区规划估算7.17" xfId="55"/>
    <cellStyle name="常规_工程单价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4:I137"/>
  <sheetViews>
    <sheetView workbookViewId="0">
      <selection activeCell="B19" sqref="B19"/>
    </sheetView>
  </sheetViews>
  <sheetFormatPr defaultColWidth="9" defaultRowHeight="13.5"/>
  <cols>
    <col min="1" max="2" width="9" style="21"/>
    <col min="3" max="3" width="27.875" style="21" customWidth="1"/>
    <col min="4" max="4" width="9" style="21"/>
    <col min="5" max="5" width="12.125" style="21" customWidth="1"/>
    <col min="6" max="241" width="9" style="21"/>
    <col min="242" max="242" width="9.5" style="21" customWidth="1"/>
    <col min="243" max="245" width="8.5" style="21" customWidth="1"/>
    <col min="246" max="246" width="7.5" style="21" customWidth="1"/>
    <col min="247" max="497" width="9" style="21"/>
    <col min="498" max="498" width="9.5" style="21" customWidth="1"/>
    <col min="499" max="501" width="8.5" style="21" customWidth="1"/>
    <col min="502" max="502" width="7.5" style="21" customWidth="1"/>
    <col min="503" max="753" width="9" style="21"/>
    <col min="754" max="754" width="9.5" style="21" customWidth="1"/>
    <col min="755" max="757" width="8.5" style="21" customWidth="1"/>
    <col min="758" max="758" width="7.5" style="21" customWidth="1"/>
    <col min="759" max="1009" width="9" style="21"/>
    <col min="1010" max="1010" width="9.5" style="21" customWidth="1"/>
    <col min="1011" max="1013" width="8.5" style="21" customWidth="1"/>
    <col min="1014" max="1014" width="7.5" style="21" customWidth="1"/>
    <col min="1015" max="1265" width="9" style="21"/>
    <col min="1266" max="1266" width="9.5" style="21" customWidth="1"/>
    <col min="1267" max="1269" width="8.5" style="21" customWidth="1"/>
    <col min="1270" max="1270" width="7.5" style="21" customWidth="1"/>
    <col min="1271" max="1521" width="9" style="21"/>
    <col min="1522" max="1522" width="9.5" style="21" customWidth="1"/>
    <col min="1523" max="1525" width="8.5" style="21" customWidth="1"/>
    <col min="1526" max="1526" width="7.5" style="21" customWidth="1"/>
    <col min="1527" max="1777" width="9" style="21"/>
    <col min="1778" max="1778" width="9.5" style="21" customWidth="1"/>
    <col min="1779" max="1781" width="8.5" style="21" customWidth="1"/>
    <col min="1782" max="1782" width="7.5" style="21" customWidth="1"/>
    <col min="1783" max="2033" width="9" style="21"/>
    <col min="2034" max="2034" width="9.5" style="21" customWidth="1"/>
    <col min="2035" max="2037" width="8.5" style="21" customWidth="1"/>
    <col min="2038" max="2038" width="7.5" style="21" customWidth="1"/>
    <col min="2039" max="2289" width="9" style="21"/>
    <col min="2290" max="2290" width="9.5" style="21" customWidth="1"/>
    <col min="2291" max="2293" width="8.5" style="21" customWidth="1"/>
    <col min="2294" max="2294" width="7.5" style="21" customWidth="1"/>
    <col min="2295" max="2545" width="9" style="21"/>
    <col min="2546" max="2546" width="9.5" style="21" customWidth="1"/>
    <col min="2547" max="2549" width="8.5" style="21" customWidth="1"/>
    <col min="2550" max="2550" width="7.5" style="21" customWidth="1"/>
    <col min="2551" max="2801" width="9" style="21"/>
    <col min="2802" max="2802" width="9.5" style="21" customWidth="1"/>
    <col min="2803" max="2805" width="8.5" style="21" customWidth="1"/>
    <col min="2806" max="2806" width="7.5" style="21" customWidth="1"/>
    <col min="2807" max="3057" width="9" style="21"/>
    <col min="3058" max="3058" width="9.5" style="21" customWidth="1"/>
    <col min="3059" max="3061" width="8.5" style="21" customWidth="1"/>
    <col min="3062" max="3062" width="7.5" style="21" customWidth="1"/>
    <col min="3063" max="3313" width="9" style="21"/>
    <col min="3314" max="3314" width="9.5" style="21" customWidth="1"/>
    <col min="3315" max="3317" width="8.5" style="21" customWidth="1"/>
    <col min="3318" max="3318" width="7.5" style="21" customWidth="1"/>
    <col min="3319" max="3569" width="9" style="21"/>
    <col min="3570" max="3570" width="9.5" style="21" customWidth="1"/>
    <col min="3571" max="3573" width="8.5" style="21" customWidth="1"/>
    <col min="3574" max="3574" width="7.5" style="21" customWidth="1"/>
    <col min="3575" max="3825" width="9" style="21"/>
    <col min="3826" max="3826" width="9.5" style="21" customWidth="1"/>
    <col min="3827" max="3829" width="8.5" style="21" customWidth="1"/>
    <col min="3830" max="3830" width="7.5" style="21" customWidth="1"/>
    <col min="3831" max="4081" width="9" style="21"/>
    <col min="4082" max="4082" width="9.5" style="21" customWidth="1"/>
    <col min="4083" max="4085" width="8.5" style="21" customWidth="1"/>
    <col min="4086" max="4086" width="7.5" style="21" customWidth="1"/>
    <col min="4087" max="4337" width="9" style="21"/>
    <col min="4338" max="4338" width="9.5" style="21" customWidth="1"/>
    <col min="4339" max="4341" width="8.5" style="21" customWidth="1"/>
    <col min="4342" max="4342" width="7.5" style="21" customWidth="1"/>
    <col min="4343" max="4593" width="9" style="21"/>
    <col min="4594" max="4594" width="9.5" style="21" customWidth="1"/>
    <col min="4595" max="4597" width="8.5" style="21" customWidth="1"/>
    <col min="4598" max="4598" width="7.5" style="21" customWidth="1"/>
    <col min="4599" max="4849" width="9" style="21"/>
    <col min="4850" max="4850" width="9.5" style="21" customWidth="1"/>
    <col min="4851" max="4853" width="8.5" style="21" customWidth="1"/>
    <col min="4854" max="4854" width="7.5" style="21" customWidth="1"/>
    <col min="4855" max="5105" width="9" style="21"/>
    <col min="5106" max="5106" width="9.5" style="21" customWidth="1"/>
    <col min="5107" max="5109" width="8.5" style="21" customWidth="1"/>
    <col min="5110" max="5110" width="7.5" style="21" customWidth="1"/>
    <col min="5111" max="5361" width="9" style="21"/>
    <col min="5362" max="5362" width="9.5" style="21" customWidth="1"/>
    <col min="5363" max="5365" width="8.5" style="21" customWidth="1"/>
    <col min="5366" max="5366" width="7.5" style="21" customWidth="1"/>
    <col min="5367" max="5617" width="9" style="21"/>
    <col min="5618" max="5618" width="9.5" style="21" customWidth="1"/>
    <col min="5619" max="5621" width="8.5" style="21" customWidth="1"/>
    <col min="5622" max="5622" width="7.5" style="21" customWidth="1"/>
    <col min="5623" max="5873" width="9" style="21"/>
    <col min="5874" max="5874" width="9.5" style="21" customWidth="1"/>
    <col min="5875" max="5877" width="8.5" style="21" customWidth="1"/>
    <col min="5878" max="5878" width="7.5" style="21" customWidth="1"/>
    <col min="5879" max="6129" width="9" style="21"/>
    <col min="6130" max="6130" width="9.5" style="21" customWidth="1"/>
    <col min="6131" max="6133" width="8.5" style="21" customWidth="1"/>
    <col min="6134" max="6134" width="7.5" style="21" customWidth="1"/>
    <col min="6135" max="6385" width="9" style="21"/>
    <col min="6386" max="6386" width="9.5" style="21" customWidth="1"/>
    <col min="6387" max="6389" width="8.5" style="21" customWidth="1"/>
    <col min="6390" max="6390" width="7.5" style="21" customWidth="1"/>
    <col min="6391" max="6641" width="9" style="21"/>
    <col min="6642" max="6642" width="9.5" style="21" customWidth="1"/>
    <col min="6643" max="6645" width="8.5" style="21" customWidth="1"/>
    <col min="6646" max="6646" width="7.5" style="21" customWidth="1"/>
    <col min="6647" max="6897" width="9" style="21"/>
    <col min="6898" max="6898" width="9.5" style="21" customWidth="1"/>
    <col min="6899" max="6901" width="8.5" style="21" customWidth="1"/>
    <col min="6902" max="6902" width="7.5" style="21" customWidth="1"/>
    <col min="6903" max="7153" width="9" style="21"/>
    <col min="7154" max="7154" width="9.5" style="21" customWidth="1"/>
    <col min="7155" max="7157" width="8.5" style="21" customWidth="1"/>
    <col min="7158" max="7158" width="7.5" style="21" customWidth="1"/>
    <col min="7159" max="7409" width="9" style="21"/>
    <col min="7410" max="7410" width="9.5" style="21" customWidth="1"/>
    <col min="7411" max="7413" width="8.5" style="21" customWidth="1"/>
    <col min="7414" max="7414" width="7.5" style="21" customWidth="1"/>
    <col min="7415" max="7665" width="9" style="21"/>
    <col min="7666" max="7666" width="9.5" style="21" customWidth="1"/>
    <col min="7667" max="7669" width="8.5" style="21" customWidth="1"/>
    <col min="7670" max="7670" width="7.5" style="21" customWidth="1"/>
    <col min="7671" max="7921" width="9" style="21"/>
    <col min="7922" max="7922" width="9.5" style="21" customWidth="1"/>
    <col min="7923" max="7925" width="8.5" style="21" customWidth="1"/>
    <col min="7926" max="7926" width="7.5" style="21" customWidth="1"/>
    <col min="7927" max="8177" width="9" style="21"/>
    <col min="8178" max="8178" width="9.5" style="21" customWidth="1"/>
    <col min="8179" max="8181" width="8.5" style="21" customWidth="1"/>
    <col min="8182" max="8182" width="7.5" style="21" customWidth="1"/>
    <col min="8183" max="8433" width="9" style="21"/>
    <col min="8434" max="8434" width="9.5" style="21" customWidth="1"/>
    <col min="8435" max="8437" width="8.5" style="21" customWidth="1"/>
    <col min="8438" max="8438" width="7.5" style="21" customWidth="1"/>
    <col min="8439" max="8689" width="9" style="21"/>
    <col min="8690" max="8690" width="9.5" style="21" customWidth="1"/>
    <col min="8691" max="8693" width="8.5" style="21" customWidth="1"/>
    <col min="8694" max="8694" width="7.5" style="21" customWidth="1"/>
    <col min="8695" max="8945" width="9" style="21"/>
    <col min="8946" max="8946" width="9.5" style="21" customWidth="1"/>
    <col min="8947" max="8949" width="8.5" style="21" customWidth="1"/>
    <col min="8950" max="8950" width="7.5" style="21" customWidth="1"/>
    <col min="8951" max="9201" width="9" style="21"/>
    <col min="9202" max="9202" width="9.5" style="21" customWidth="1"/>
    <col min="9203" max="9205" width="8.5" style="21" customWidth="1"/>
    <col min="9206" max="9206" width="7.5" style="21" customWidth="1"/>
    <col min="9207" max="9457" width="9" style="21"/>
    <col min="9458" max="9458" width="9.5" style="21" customWidth="1"/>
    <col min="9459" max="9461" width="8.5" style="21" customWidth="1"/>
    <col min="9462" max="9462" width="7.5" style="21" customWidth="1"/>
    <col min="9463" max="9713" width="9" style="21"/>
    <col min="9714" max="9714" width="9.5" style="21" customWidth="1"/>
    <col min="9715" max="9717" width="8.5" style="21" customWidth="1"/>
    <col min="9718" max="9718" width="7.5" style="21" customWidth="1"/>
    <col min="9719" max="9969" width="9" style="21"/>
    <col min="9970" max="9970" width="9.5" style="21" customWidth="1"/>
    <col min="9971" max="9973" width="8.5" style="21" customWidth="1"/>
    <col min="9974" max="9974" width="7.5" style="21" customWidth="1"/>
    <col min="9975" max="10225" width="9" style="21"/>
    <col min="10226" max="10226" width="9.5" style="21" customWidth="1"/>
    <col min="10227" max="10229" width="8.5" style="21" customWidth="1"/>
    <col min="10230" max="10230" width="7.5" style="21" customWidth="1"/>
    <col min="10231" max="10481" width="9" style="21"/>
    <col min="10482" max="10482" width="9.5" style="21" customWidth="1"/>
    <col min="10483" max="10485" width="8.5" style="21" customWidth="1"/>
    <col min="10486" max="10486" width="7.5" style="21" customWidth="1"/>
    <col min="10487" max="10737" width="9" style="21"/>
    <col min="10738" max="10738" width="9.5" style="21" customWidth="1"/>
    <col min="10739" max="10741" width="8.5" style="21" customWidth="1"/>
    <col min="10742" max="10742" width="7.5" style="21" customWidth="1"/>
    <col min="10743" max="10993" width="9" style="21"/>
    <col min="10994" max="10994" width="9.5" style="21" customWidth="1"/>
    <col min="10995" max="10997" width="8.5" style="21" customWidth="1"/>
    <col min="10998" max="10998" width="7.5" style="21" customWidth="1"/>
    <col min="10999" max="11249" width="9" style="21"/>
    <col min="11250" max="11250" width="9.5" style="21" customWidth="1"/>
    <col min="11251" max="11253" width="8.5" style="21" customWidth="1"/>
    <col min="11254" max="11254" width="7.5" style="21" customWidth="1"/>
    <col min="11255" max="11505" width="9" style="21"/>
    <col min="11506" max="11506" width="9.5" style="21" customWidth="1"/>
    <col min="11507" max="11509" width="8.5" style="21" customWidth="1"/>
    <col min="11510" max="11510" width="7.5" style="21" customWidth="1"/>
    <col min="11511" max="11761" width="9" style="21"/>
    <col min="11762" max="11762" width="9.5" style="21" customWidth="1"/>
    <col min="11763" max="11765" width="8.5" style="21" customWidth="1"/>
    <col min="11766" max="11766" width="7.5" style="21" customWidth="1"/>
    <col min="11767" max="12017" width="9" style="21"/>
    <col min="12018" max="12018" width="9.5" style="21" customWidth="1"/>
    <col min="12019" max="12021" width="8.5" style="21" customWidth="1"/>
    <col min="12022" max="12022" width="7.5" style="21" customWidth="1"/>
    <col min="12023" max="12273" width="9" style="21"/>
    <col min="12274" max="12274" width="9.5" style="21" customWidth="1"/>
    <col min="12275" max="12277" width="8.5" style="21" customWidth="1"/>
    <col min="12278" max="12278" width="7.5" style="21" customWidth="1"/>
    <col min="12279" max="12529" width="9" style="21"/>
    <col min="12530" max="12530" width="9.5" style="21" customWidth="1"/>
    <col min="12531" max="12533" width="8.5" style="21" customWidth="1"/>
    <col min="12534" max="12534" width="7.5" style="21" customWidth="1"/>
    <col min="12535" max="12785" width="9" style="21"/>
    <col min="12786" max="12786" width="9.5" style="21" customWidth="1"/>
    <col min="12787" max="12789" width="8.5" style="21" customWidth="1"/>
    <col min="12790" max="12790" width="7.5" style="21" customWidth="1"/>
    <col min="12791" max="13041" width="9" style="21"/>
    <col min="13042" max="13042" width="9.5" style="21" customWidth="1"/>
    <col min="13043" max="13045" width="8.5" style="21" customWidth="1"/>
    <col min="13046" max="13046" width="7.5" style="21" customWidth="1"/>
    <col min="13047" max="13297" width="9" style="21"/>
    <col min="13298" max="13298" width="9.5" style="21" customWidth="1"/>
    <col min="13299" max="13301" width="8.5" style="21" customWidth="1"/>
    <col min="13302" max="13302" width="7.5" style="21" customWidth="1"/>
    <col min="13303" max="13553" width="9" style="21"/>
    <col min="13554" max="13554" width="9.5" style="21" customWidth="1"/>
    <col min="13555" max="13557" width="8.5" style="21" customWidth="1"/>
    <col min="13558" max="13558" width="7.5" style="21" customWidth="1"/>
    <col min="13559" max="13809" width="9" style="21"/>
    <col min="13810" max="13810" width="9.5" style="21" customWidth="1"/>
    <col min="13811" max="13813" width="8.5" style="21" customWidth="1"/>
    <col min="13814" max="13814" width="7.5" style="21" customWidth="1"/>
    <col min="13815" max="14065" width="9" style="21"/>
    <col min="14066" max="14066" width="9.5" style="21" customWidth="1"/>
    <col min="14067" max="14069" width="8.5" style="21" customWidth="1"/>
    <col min="14070" max="14070" width="7.5" style="21" customWidth="1"/>
    <col min="14071" max="14321" width="9" style="21"/>
    <col min="14322" max="14322" width="9.5" style="21" customWidth="1"/>
    <col min="14323" max="14325" width="8.5" style="21" customWidth="1"/>
    <col min="14326" max="14326" width="7.5" style="21" customWidth="1"/>
    <col min="14327" max="14577" width="9" style="21"/>
    <col min="14578" max="14578" width="9.5" style="21" customWidth="1"/>
    <col min="14579" max="14581" width="8.5" style="21" customWidth="1"/>
    <col min="14582" max="14582" width="7.5" style="21" customWidth="1"/>
    <col min="14583" max="14833" width="9" style="21"/>
    <col min="14834" max="14834" width="9.5" style="21" customWidth="1"/>
    <col min="14835" max="14837" width="8.5" style="21" customWidth="1"/>
    <col min="14838" max="14838" width="7.5" style="21" customWidth="1"/>
    <col min="14839" max="15089" width="9" style="21"/>
    <col min="15090" max="15090" width="9.5" style="21" customWidth="1"/>
    <col min="15091" max="15093" width="8.5" style="21" customWidth="1"/>
    <col min="15094" max="15094" width="7.5" style="21" customWidth="1"/>
    <col min="15095" max="15345" width="9" style="21"/>
    <col min="15346" max="15346" width="9.5" style="21" customWidth="1"/>
    <col min="15347" max="15349" width="8.5" style="21" customWidth="1"/>
    <col min="15350" max="15350" width="7.5" style="21" customWidth="1"/>
    <col min="15351" max="15601" width="9" style="21"/>
    <col min="15602" max="15602" width="9.5" style="21" customWidth="1"/>
    <col min="15603" max="15605" width="8.5" style="21" customWidth="1"/>
    <col min="15606" max="15606" width="7.5" style="21" customWidth="1"/>
    <col min="15607" max="15857" width="9" style="21"/>
    <col min="15858" max="15858" width="9.5" style="21" customWidth="1"/>
    <col min="15859" max="15861" width="8.5" style="21" customWidth="1"/>
    <col min="15862" max="15862" width="7.5" style="21" customWidth="1"/>
    <col min="15863" max="16113" width="9" style="21"/>
    <col min="16114" max="16114" width="9.5" style="21" customWidth="1"/>
    <col min="16115" max="16117" width="8.5" style="21" customWidth="1"/>
    <col min="16118" max="16118" width="7.5" style="21" customWidth="1"/>
    <col min="16119" max="16384" width="9" style="21"/>
  </cols>
  <sheetData>
    <row r="4" spans="2:9">
      <c r="B4" s="66" t="s">
        <v>0</v>
      </c>
      <c r="C4" s="67"/>
      <c r="D4" s="67"/>
      <c r="E4" s="68"/>
      <c r="F4" s="67"/>
      <c r="G4" s="69"/>
      <c r="H4" s="67"/>
      <c r="I4" s="83"/>
    </row>
    <row r="5" spans="2:9">
      <c r="B5" s="66"/>
      <c r="C5" s="66" t="s">
        <v>1</v>
      </c>
      <c r="D5" s="66"/>
      <c r="E5" s="70"/>
      <c r="F5" s="66"/>
      <c r="G5" s="71"/>
      <c r="H5" s="66"/>
      <c r="I5" s="84"/>
    </row>
    <row r="6" spans="2:9">
      <c r="B6" s="66"/>
      <c r="C6" s="66" t="s">
        <v>2</v>
      </c>
      <c r="D6" s="66"/>
      <c r="E6" s="70"/>
      <c r="F6" s="66"/>
      <c r="G6" s="71"/>
      <c r="H6" s="66"/>
      <c r="I6" s="84"/>
    </row>
    <row r="7" spans="2:9">
      <c r="B7" s="66"/>
      <c r="C7" s="66" t="s">
        <v>3</v>
      </c>
      <c r="D7" s="66"/>
      <c r="E7" s="70"/>
      <c r="F7" s="66"/>
      <c r="G7" s="71"/>
      <c r="H7" s="66"/>
      <c r="I7" s="84"/>
    </row>
    <row r="8" spans="2:9">
      <c r="B8" s="67"/>
      <c r="C8" s="67"/>
      <c r="D8" s="67"/>
      <c r="E8" s="68"/>
      <c r="F8" s="67"/>
      <c r="G8" s="69"/>
      <c r="H8" s="67"/>
      <c r="I8" s="83"/>
    </row>
    <row r="9" spans="2:9">
      <c r="B9" s="67"/>
      <c r="C9" s="67" t="s">
        <v>4</v>
      </c>
      <c r="D9" s="67" t="s">
        <v>5</v>
      </c>
      <c r="E9" s="72" t="s">
        <v>6</v>
      </c>
      <c r="F9" s="67"/>
      <c r="G9" s="69"/>
      <c r="H9" s="67"/>
      <c r="I9" s="83"/>
    </row>
    <row r="10" spans="2:9">
      <c r="B10" s="67"/>
      <c r="C10" s="67" t="s">
        <v>7</v>
      </c>
      <c r="D10" s="67" t="s">
        <v>8</v>
      </c>
      <c r="E10" s="73" t="e">
        <f>#REF!</f>
        <v>#REF!</v>
      </c>
      <c r="F10" s="67"/>
      <c r="G10" s="69"/>
      <c r="H10" s="67"/>
      <c r="I10" s="83"/>
    </row>
    <row r="11" spans="2:9">
      <c r="B11" s="67"/>
      <c r="C11" s="67" t="s">
        <v>9</v>
      </c>
      <c r="D11" s="67" t="s">
        <v>8</v>
      </c>
      <c r="E11" s="73"/>
      <c r="F11" s="67"/>
      <c r="G11" s="69"/>
      <c r="H11" s="67"/>
      <c r="I11" s="83"/>
    </row>
    <row r="12" spans="2:9">
      <c r="B12" s="67"/>
      <c r="C12" s="67" t="s">
        <v>10</v>
      </c>
      <c r="D12" s="67" t="s">
        <v>8</v>
      </c>
      <c r="E12" s="73"/>
      <c r="F12" s="67"/>
      <c r="G12" s="69"/>
      <c r="H12" s="67"/>
      <c r="I12" s="83"/>
    </row>
    <row r="13" spans="2:9">
      <c r="B13" s="66"/>
      <c r="C13" s="66" t="s">
        <v>11</v>
      </c>
      <c r="D13" s="66"/>
      <c r="E13" s="70" t="e">
        <f>SUM(E10:E12)</f>
        <v>#REF!</v>
      </c>
      <c r="F13" s="66"/>
      <c r="G13" s="71"/>
      <c r="H13" s="66"/>
      <c r="I13" s="84"/>
    </row>
    <row r="14" spans="2:9">
      <c r="B14" s="67"/>
      <c r="C14" s="67" t="s">
        <v>12</v>
      </c>
      <c r="D14" s="67" t="s">
        <v>8</v>
      </c>
      <c r="E14" s="68" t="e">
        <f>(E13-200)*(9-0)/(200-0)+9</f>
        <v>#REF!</v>
      </c>
      <c r="F14" s="67"/>
      <c r="G14" s="69"/>
      <c r="H14" s="67"/>
      <c r="I14" s="83"/>
    </row>
    <row r="15" spans="2:9">
      <c r="B15" s="67"/>
      <c r="C15" s="67"/>
      <c r="D15" s="67"/>
      <c r="E15" s="68"/>
      <c r="F15" s="67"/>
      <c r="G15" s="69"/>
      <c r="H15" s="67"/>
      <c r="I15" s="83"/>
    </row>
    <row r="16" spans="2:9">
      <c r="B16" s="67"/>
      <c r="C16" s="67" t="s">
        <v>13</v>
      </c>
      <c r="D16" s="67"/>
      <c r="E16" s="68">
        <v>1.2</v>
      </c>
      <c r="F16" s="67"/>
      <c r="G16" s="69"/>
      <c r="H16" s="67"/>
      <c r="I16" s="83"/>
    </row>
    <row r="17" spans="2:9">
      <c r="B17" s="67"/>
      <c r="C17" s="67" t="s">
        <v>14</v>
      </c>
      <c r="D17" s="67"/>
      <c r="E17" s="68">
        <v>1</v>
      </c>
      <c r="F17" s="67"/>
      <c r="G17" s="69"/>
      <c r="H17" s="67"/>
      <c r="I17" s="83"/>
    </row>
    <row r="18" spans="2:9">
      <c r="B18" s="67"/>
      <c r="C18" s="67" t="s">
        <v>15</v>
      </c>
      <c r="D18" s="67"/>
      <c r="E18" s="68">
        <v>1</v>
      </c>
      <c r="F18" s="67"/>
      <c r="G18" s="69"/>
      <c r="H18" s="67"/>
      <c r="I18" s="83"/>
    </row>
    <row r="19" spans="2:9">
      <c r="B19" s="66"/>
      <c r="C19" s="66" t="s">
        <v>16</v>
      </c>
      <c r="D19" s="66" t="s">
        <v>17</v>
      </c>
      <c r="E19" s="70" t="e">
        <f>E14*E16*E17*E18</f>
        <v>#REF!</v>
      </c>
      <c r="F19" s="66"/>
      <c r="G19" s="71"/>
      <c r="H19" s="66"/>
      <c r="I19" s="84"/>
    </row>
    <row r="20" spans="2:9">
      <c r="B20" s="67"/>
      <c r="C20" s="67" t="s">
        <v>18</v>
      </c>
      <c r="D20" s="67" t="s">
        <v>19</v>
      </c>
      <c r="E20" s="68">
        <v>100</v>
      </c>
      <c r="F20" s="67" t="s">
        <v>20</v>
      </c>
      <c r="G20" s="69"/>
      <c r="H20" s="67"/>
      <c r="I20" s="83"/>
    </row>
    <row r="21" spans="2:9">
      <c r="B21" s="67"/>
      <c r="C21" s="67"/>
      <c r="D21" s="67" t="s">
        <v>21</v>
      </c>
      <c r="E21" s="68">
        <v>0</v>
      </c>
      <c r="F21" s="67" t="s">
        <v>20</v>
      </c>
      <c r="G21" s="69"/>
      <c r="H21" s="67"/>
      <c r="I21" s="83"/>
    </row>
    <row r="22" spans="2:9">
      <c r="B22" s="67"/>
      <c r="C22" s="67"/>
      <c r="D22" s="67" t="s">
        <v>22</v>
      </c>
      <c r="E22" s="68">
        <v>0</v>
      </c>
      <c r="F22" s="67" t="s">
        <v>20</v>
      </c>
      <c r="G22" s="69"/>
      <c r="H22" s="67"/>
      <c r="I22" s="83"/>
    </row>
    <row r="23" spans="2:9">
      <c r="B23" s="74"/>
      <c r="C23" s="74" t="s">
        <v>23</v>
      </c>
      <c r="D23" s="74" t="s">
        <v>17</v>
      </c>
      <c r="E23" s="75" t="e">
        <f>E19*SUM(E20,E22)/100</f>
        <v>#REF!</v>
      </c>
      <c r="F23" s="74" t="s">
        <v>24</v>
      </c>
      <c r="G23" s="76"/>
      <c r="H23" s="74"/>
      <c r="I23" s="85"/>
    </row>
    <row r="24" spans="2:9">
      <c r="B24" s="77"/>
      <c r="C24" s="77" t="s">
        <v>25</v>
      </c>
      <c r="D24" s="77" t="s">
        <v>17</v>
      </c>
      <c r="E24" s="78" t="e">
        <f>E23</f>
        <v>#REF!</v>
      </c>
      <c r="F24" s="77" t="s">
        <v>26</v>
      </c>
      <c r="G24" s="79">
        <v>1</v>
      </c>
      <c r="H24" s="77" t="s">
        <v>17</v>
      </c>
      <c r="I24" s="86" t="e">
        <f>E24*G24</f>
        <v>#REF!</v>
      </c>
    </row>
    <row r="25" spans="2:9">
      <c r="B25" s="67"/>
      <c r="C25" s="67"/>
      <c r="D25" s="67"/>
      <c r="E25" s="68"/>
      <c r="F25" s="67"/>
      <c r="G25" s="69"/>
      <c r="H25" s="67"/>
      <c r="I25" s="83"/>
    </row>
    <row r="26" spans="2:9">
      <c r="B26" s="67" t="s">
        <v>27</v>
      </c>
      <c r="C26" s="66" t="s">
        <v>28</v>
      </c>
      <c r="D26" s="67"/>
      <c r="E26" s="68"/>
      <c r="F26" s="67"/>
      <c r="G26" s="69"/>
      <c r="H26" s="67"/>
      <c r="I26" s="83"/>
    </row>
    <row r="27" spans="2:9">
      <c r="B27" s="67"/>
      <c r="C27" s="67" t="s">
        <v>12</v>
      </c>
      <c r="D27" s="67" t="s">
        <v>8</v>
      </c>
      <c r="E27" s="68" t="e">
        <f>E14</f>
        <v>#REF!</v>
      </c>
      <c r="F27" s="67"/>
      <c r="G27" s="69"/>
      <c r="H27" s="67"/>
      <c r="I27" s="83"/>
    </row>
    <row r="28" spans="2:9">
      <c r="B28" s="67"/>
      <c r="C28" s="67" t="s">
        <v>13</v>
      </c>
      <c r="D28" s="67"/>
      <c r="E28" s="68">
        <v>1.04</v>
      </c>
      <c r="F28" s="67"/>
      <c r="G28" s="69"/>
      <c r="H28" s="67"/>
      <c r="I28" s="83"/>
    </row>
    <row r="29" spans="2:9">
      <c r="B29" s="67"/>
      <c r="C29" s="67" t="s">
        <v>14</v>
      </c>
      <c r="D29" s="67"/>
      <c r="E29" s="68">
        <v>0.8</v>
      </c>
      <c r="F29" s="67"/>
      <c r="G29" s="69"/>
      <c r="H29" s="67"/>
      <c r="I29" s="83"/>
    </row>
    <row r="30" spans="2:9">
      <c r="B30" s="67"/>
      <c r="C30" s="67" t="s">
        <v>15</v>
      </c>
      <c r="D30" s="67"/>
      <c r="E30" s="68">
        <v>0.7</v>
      </c>
      <c r="F30" s="67"/>
      <c r="G30" s="69"/>
      <c r="H30" s="67"/>
      <c r="I30" s="83"/>
    </row>
    <row r="31" spans="2:9">
      <c r="B31" s="67"/>
      <c r="C31" s="66" t="s">
        <v>16</v>
      </c>
      <c r="D31" s="66" t="s">
        <v>17</v>
      </c>
      <c r="E31" s="70" t="e">
        <f>E27*E28*E29*E30</f>
        <v>#REF!</v>
      </c>
      <c r="F31" s="66"/>
      <c r="G31" s="69"/>
      <c r="H31" s="67"/>
      <c r="I31" s="83"/>
    </row>
    <row r="32" spans="2:9">
      <c r="B32" s="67"/>
      <c r="C32" s="67" t="s">
        <v>18</v>
      </c>
      <c r="D32" s="67" t="s">
        <v>19</v>
      </c>
      <c r="E32" s="68">
        <v>100</v>
      </c>
      <c r="F32" s="67" t="s">
        <v>20</v>
      </c>
      <c r="G32" s="69"/>
      <c r="H32" s="67"/>
      <c r="I32" s="83"/>
    </row>
    <row r="33" spans="2:9">
      <c r="B33" s="67"/>
      <c r="C33" s="67"/>
      <c r="D33" s="67" t="s">
        <v>21</v>
      </c>
      <c r="E33" s="68">
        <v>0</v>
      </c>
      <c r="F33" s="67" t="s">
        <v>20</v>
      </c>
      <c r="G33" s="69"/>
      <c r="H33" s="67"/>
      <c r="I33" s="83"/>
    </row>
    <row r="34" spans="2:9">
      <c r="B34" s="67"/>
      <c r="C34" s="67"/>
      <c r="D34" s="67" t="s">
        <v>22</v>
      </c>
      <c r="E34" s="68">
        <v>0</v>
      </c>
      <c r="F34" s="67" t="s">
        <v>20</v>
      </c>
      <c r="G34" s="69"/>
      <c r="H34" s="67"/>
      <c r="I34" s="83"/>
    </row>
    <row r="35" spans="2:9">
      <c r="B35" s="74"/>
      <c r="C35" s="74" t="s">
        <v>29</v>
      </c>
      <c r="D35" s="74" t="s">
        <v>17</v>
      </c>
      <c r="E35" s="75" t="e">
        <f>E31*SUM(E34,E32)/100</f>
        <v>#REF!</v>
      </c>
      <c r="F35" s="74" t="s">
        <v>24</v>
      </c>
      <c r="G35" s="76"/>
      <c r="H35" s="74"/>
      <c r="I35" s="85"/>
    </row>
    <row r="36" spans="2:9">
      <c r="B36" s="74"/>
      <c r="C36" s="74" t="s">
        <v>30</v>
      </c>
      <c r="D36" s="74" t="s">
        <v>17</v>
      </c>
      <c r="E36" s="75"/>
      <c r="F36" s="74"/>
      <c r="G36" s="76"/>
      <c r="H36" s="74"/>
      <c r="I36" s="85"/>
    </row>
    <row r="37" spans="2:9">
      <c r="B37" s="77"/>
      <c r="C37" s="77" t="s">
        <v>31</v>
      </c>
      <c r="D37" s="77" t="s">
        <v>17</v>
      </c>
      <c r="E37" s="78" t="e">
        <f>E35</f>
        <v>#REF!</v>
      </c>
      <c r="F37" s="77" t="s">
        <v>32</v>
      </c>
      <c r="G37" s="79">
        <f>E36</f>
        <v>0</v>
      </c>
      <c r="H37" s="77" t="s">
        <v>17</v>
      </c>
      <c r="I37" s="86" t="e">
        <f>E35+E36</f>
        <v>#REF!</v>
      </c>
    </row>
    <row r="38" spans="2:9">
      <c r="B38" s="67"/>
      <c r="C38" s="67"/>
      <c r="D38" s="67"/>
      <c r="E38" s="68"/>
      <c r="F38" s="67"/>
      <c r="G38" s="69"/>
      <c r="H38" s="67"/>
      <c r="I38" s="83"/>
    </row>
    <row r="39" spans="2:9">
      <c r="B39" s="80" t="s">
        <v>33</v>
      </c>
      <c r="C39" s="80" t="s">
        <v>34</v>
      </c>
      <c r="D39" s="80" t="s">
        <v>17</v>
      </c>
      <c r="E39" s="81" t="e">
        <f>I24</f>
        <v>#REF!</v>
      </c>
      <c r="F39" s="80" t="s">
        <v>32</v>
      </c>
      <c r="G39" s="82" t="e">
        <f>I37</f>
        <v>#REF!</v>
      </c>
      <c r="H39" s="80" t="s">
        <v>17</v>
      </c>
      <c r="I39" s="87" t="e">
        <f>E39+G39</f>
        <v>#REF!</v>
      </c>
    </row>
    <row r="40" spans="2:9">
      <c r="B40" s="80"/>
      <c r="C40" s="80"/>
      <c r="D40" s="80"/>
      <c r="E40" s="81"/>
      <c r="F40" s="80"/>
      <c r="G40" s="82"/>
      <c r="H40" s="80"/>
      <c r="I40" s="87"/>
    </row>
    <row r="41" spans="2:9">
      <c r="B41" s="67" t="s">
        <v>35</v>
      </c>
      <c r="C41" s="67"/>
      <c r="D41" s="67"/>
      <c r="E41" s="68"/>
      <c r="F41" s="67"/>
      <c r="G41" s="69"/>
      <c r="H41" s="67"/>
      <c r="I41" s="83"/>
    </row>
    <row r="42" spans="2:9">
      <c r="B42" s="67"/>
      <c r="C42" s="67" t="s">
        <v>4</v>
      </c>
      <c r="D42" s="67" t="s">
        <v>5</v>
      </c>
      <c r="E42" s="72" t="s">
        <v>6</v>
      </c>
      <c r="F42" s="67"/>
      <c r="G42" s="69"/>
      <c r="H42" s="67"/>
      <c r="I42" s="83"/>
    </row>
    <row r="43" spans="2:9">
      <c r="B43" s="67"/>
      <c r="C43" s="67" t="s">
        <v>7</v>
      </c>
      <c r="D43" s="67" t="s">
        <v>8</v>
      </c>
      <c r="E43" s="73" t="e">
        <f>E10</f>
        <v>#REF!</v>
      </c>
      <c r="F43" s="67"/>
      <c r="G43" s="69"/>
      <c r="H43" s="67"/>
      <c r="I43" s="83"/>
    </row>
    <row r="44" spans="2:9">
      <c r="B44" s="67"/>
      <c r="C44" s="67" t="s">
        <v>9</v>
      </c>
      <c r="D44" s="67" t="s">
        <v>8</v>
      </c>
      <c r="E44" s="73">
        <f t="shared" ref="E44:E45" si="0">E11</f>
        <v>0</v>
      </c>
      <c r="F44" s="67"/>
      <c r="G44" s="69"/>
      <c r="H44" s="67"/>
      <c r="I44" s="83"/>
    </row>
    <row r="45" spans="2:9">
      <c r="B45" s="67"/>
      <c r="C45" s="67" t="s">
        <v>10</v>
      </c>
      <c r="D45" s="67" t="s">
        <v>8</v>
      </c>
      <c r="E45" s="73">
        <f t="shared" si="0"/>
        <v>0</v>
      </c>
      <c r="F45" s="67"/>
      <c r="G45" s="69"/>
      <c r="H45" s="67"/>
      <c r="I45" s="83"/>
    </row>
    <row r="46" spans="2:9">
      <c r="B46" s="66"/>
      <c r="C46" s="66" t="s">
        <v>11</v>
      </c>
      <c r="D46" s="66"/>
      <c r="E46" s="70" t="e">
        <f>SUM(E43:E45)</f>
        <v>#REF!</v>
      </c>
      <c r="F46" s="66"/>
      <c r="G46" s="71"/>
      <c r="H46" s="66"/>
      <c r="I46" s="84"/>
    </row>
    <row r="47" spans="2:9">
      <c r="B47" s="67"/>
      <c r="C47" s="67" t="s">
        <v>36</v>
      </c>
      <c r="D47" s="67" t="s">
        <v>8</v>
      </c>
      <c r="E47" s="68" t="e">
        <f>(E46-500)*(16.5-0)/(500-0)+16.5</f>
        <v>#REF!</v>
      </c>
      <c r="F47" s="67"/>
      <c r="G47" s="69"/>
      <c r="H47" s="67"/>
      <c r="I47" s="83"/>
    </row>
    <row r="48" spans="2:9">
      <c r="B48" s="67"/>
      <c r="C48" s="67"/>
      <c r="D48" s="67"/>
      <c r="E48" s="68"/>
      <c r="F48" s="67"/>
      <c r="G48" s="69"/>
      <c r="H48" s="67"/>
      <c r="I48" s="83"/>
    </row>
    <row r="49" spans="2:9">
      <c r="B49" s="67"/>
      <c r="C49" s="67" t="s">
        <v>13</v>
      </c>
      <c r="D49" s="67"/>
      <c r="E49" s="68">
        <v>0.8</v>
      </c>
      <c r="F49" s="67"/>
      <c r="G49" s="69"/>
      <c r="H49" s="67"/>
      <c r="I49" s="83"/>
    </row>
    <row r="50" spans="2:9">
      <c r="B50" s="67"/>
      <c r="C50" s="67" t="s">
        <v>14</v>
      </c>
      <c r="D50" s="67"/>
      <c r="E50" s="68">
        <v>1</v>
      </c>
      <c r="F50" s="67"/>
      <c r="G50" s="69"/>
      <c r="H50" s="67"/>
      <c r="I50" s="83"/>
    </row>
    <row r="51" spans="2:9">
      <c r="B51" s="67"/>
      <c r="C51" s="67" t="s">
        <v>37</v>
      </c>
      <c r="D51" s="67"/>
      <c r="E51" s="68">
        <v>0.85</v>
      </c>
      <c r="F51" s="67"/>
      <c r="G51" s="69"/>
      <c r="H51" s="67"/>
      <c r="I51" s="83"/>
    </row>
    <row r="52" spans="2:9">
      <c r="B52" s="66"/>
      <c r="C52" s="66" t="s">
        <v>38</v>
      </c>
      <c r="D52" s="66" t="s">
        <v>17</v>
      </c>
      <c r="E52" s="70" t="e">
        <f>E47*E49*E50*E51</f>
        <v>#REF!</v>
      </c>
      <c r="F52" s="66"/>
      <c r="G52" s="71"/>
      <c r="H52" s="66"/>
      <c r="I52" s="84"/>
    </row>
    <row r="100" ht="14.25" spans="1:1">
      <c r="A100" s="88"/>
    </row>
    <row r="101" ht="14.25" spans="1:1">
      <c r="A101" s="88"/>
    </row>
    <row r="107" ht="14.25" spans="1:1">
      <c r="A107" s="88"/>
    </row>
    <row r="113" ht="14.25" spans="1:1">
      <c r="A113" s="89"/>
    </row>
    <row r="114" ht="14.25" spans="1:1">
      <c r="A114" s="89"/>
    </row>
    <row r="124" ht="14.25" spans="1:1">
      <c r="A124" s="89"/>
    </row>
    <row r="125" ht="14.25" spans="1:1">
      <c r="A125" s="89"/>
    </row>
    <row r="126" ht="14.25" spans="1:1">
      <c r="A126" s="89"/>
    </row>
    <row r="127" ht="14.25" spans="1:1">
      <c r="A127" s="88"/>
    </row>
    <row r="128" ht="14.25" spans="1:1">
      <c r="A128" s="89"/>
    </row>
    <row r="129" ht="14.25" spans="1:1">
      <c r="A129" s="89"/>
    </row>
    <row r="130" ht="14.25" spans="1:1">
      <c r="A130" s="88"/>
    </row>
    <row r="131" ht="14.25" spans="1:1">
      <c r="A131" s="88"/>
    </row>
    <row r="132" ht="14.25" spans="1:1">
      <c r="A132" s="88"/>
    </row>
    <row r="133" ht="14.25" spans="1:1">
      <c r="A133" s="88"/>
    </row>
    <row r="134" ht="14.25" spans="1:1">
      <c r="A134" s="88"/>
    </row>
    <row r="135" ht="14.25" spans="1:1">
      <c r="A135" s="88"/>
    </row>
    <row r="136" ht="14.25" spans="1:1">
      <c r="A136" s="88"/>
    </row>
    <row r="137" ht="14.25" spans="1:1">
      <c r="A137" s="8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84"/>
  <sheetViews>
    <sheetView view="pageBreakPreview" zoomScale="130" zoomScaleNormal="100" workbookViewId="0">
      <selection activeCell="D8" sqref="D8"/>
    </sheetView>
  </sheetViews>
  <sheetFormatPr defaultColWidth="9" defaultRowHeight="13.5" outlineLevelCol="5"/>
  <cols>
    <col min="1" max="1" width="8" style="46" customWidth="1"/>
    <col min="2" max="2" width="39.25" style="46" customWidth="1"/>
    <col min="3" max="3" width="5.875" style="46" customWidth="1"/>
    <col min="4" max="4" width="11.5" style="47" customWidth="1"/>
    <col min="5" max="5" width="10.75" style="46" customWidth="1"/>
    <col min="6" max="6" width="11.875" style="46" customWidth="1"/>
    <col min="7" max="16384" width="9" style="46"/>
  </cols>
  <sheetData>
    <row r="1" ht="30" customHeight="1" spans="1:6">
      <c r="A1" s="48" t="s">
        <v>39</v>
      </c>
      <c r="B1" s="48"/>
      <c r="C1" s="48"/>
      <c r="D1" s="48"/>
      <c r="E1" s="48"/>
      <c r="F1" s="48"/>
    </row>
    <row r="2" ht="18.95" customHeight="1" spans="1:6">
      <c r="A2" s="49" t="s">
        <v>40</v>
      </c>
      <c r="B2" s="49" t="s">
        <v>41</v>
      </c>
      <c r="C2" s="49" t="s">
        <v>5</v>
      </c>
      <c r="D2" s="50" t="s">
        <v>42</v>
      </c>
      <c r="E2" s="49" t="s">
        <v>43</v>
      </c>
      <c r="F2" s="49" t="s">
        <v>44</v>
      </c>
    </row>
    <row r="3" ht="18.95" customHeight="1" spans="1:6">
      <c r="A3" s="51" t="s">
        <v>45</v>
      </c>
      <c r="B3" s="51"/>
      <c r="C3" s="51"/>
      <c r="D3" s="52"/>
      <c r="E3" s="51"/>
      <c r="F3" s="53"/>
    </row>
    <row r="4" ht="18.95" customHeight="1" spans="1:6">
      <c r="A4" s="54" t="s">
        <v>46</v>
      </c>
      <c r="B4" s="54" t="s">
        <v>47</v>
      </c>
      <c r="C4" s="54"/>
      <c r="D4" s="55"/>
      <c r="E4" s="54"/>
      <c r="F4" s="53"/>
    </row>
    <row r="5" ht="18.95" customHeight="1" spans="1:6">
      <c r="A5" s="54">
        <v>1</v>
      </c>
      <c r="B5" s="54" t="s">
        <v>48</v>
      </c>
      <c r="C5" s="54"/>
      <c r="D5" s="55"/>
      <c r="E5" s="54"/>
      <c r="F5" s="56"/>
    </row>
    <row r="6" ht="18.95" customHeight="1" spans="1:6">
      <c r="A6" s="57"/>
      <c r="B6" s="54" t="s">
        <v>49</v>
      </c>
      <c r="C6" s="58" t="s">
        <v>50</v>
      </c>
      <c r="D6" s="59">
        <f>D7/0.85</f>
        <v>196.8</v>
      </c>
      <c r="E6" s="49"/>
      <c r="F6" s="56"/>
    </row>
    <row r="7" ht="18.95" customHeight="1" spans="1:6">
      <c r="A7" s="57"/>
      <c r="B7" s="54" t="s">
        <v>51</v>
      </c>
      <c r="C7" s="58" t="s">
        <v>50</v>
      </c>
      <c r="D7" s="55">
        <f>2.04*82</f>
        <v>167.28</v>
      </c>
      <c r="E7" s="49"/>
      <c r="F7" s="56"/>
    </row>
    <row r="8" ht="18.95" customHeight="1" spans="1:6">
      <c r="A8" s="57"/>
      <c r="B8" s="54" t="s">
        <v>52</v>
      </c>
      <c r="C8" s="58" t="s">
        <v>50</v>
      </c>
      <c r="D8" s="59">
        <f>3.15*82-D6</f>
        <v>61.5</v>
      </c>
      <c r="E8" s="49"/>
      <c r="F8" s="56"/>
    </row>
    <row r="9" ht="18.95" customHeight="1" spans="1:6">
      <c r="A9" s="57"/>
      <c r="B9" s="54" t="s">
        <v>53</v>
      </c>
      <c r="C9" s="54" t="s">
        <v>54</v>
      </c>
      <c r="D9" s="55">
        <f>1.555*82</f>
        <v>127.51</v>
      </c>
      <c r="E9" s="54"/>
      <c r="F9" s="56"/>
    </row>
    <row r="10" ht="18.95" customHeight="1" spans="1:6">
      <c r="A10" s="57"/>
      <c r="B10" s="54" t="s">
        <v>55</v>
      </c>
      <c r="C10" s="54" t="s">
        <v>56</v>
      </c>
      <c r="D10" s="55">
        <f>D9/10</f>
        <v>12.751</v>
      </c>
      <c r="E10" s="54"/>
      <c r="F10" s="56"/>
    </row>
    <row r="11" ht="18.95" customHeight="1" spans="1:6">
      <c r="A11" s="57"/>
      <c r="B11" s="54" t="s">
        <v>57</v>
      </c>
      <c r="C11" s="54" t="s">
        <v>54</v>
      </c>
      <c r="D11" s="59">
        <f>0.5*0.2*82</f>
        <v>8.2</v>
      </c>
      <c r="E11" s="54"/>
      <c r="F11" s="56"/>
    </row>
    <row r="12" ht="18.95" customHeight="1" spans="1:6">
      <c r="A12" s="57"/>
      <c r="B12" s="54" t="s">
        <v>58</v>
      </c>
      <c r="C12" s="54" t="s">
        <v>54</v>
      </c>
      <c r="D12" s="59">
        <f>1*0.1*82</f>
        <v>8.2</v>
      </c>
      <c r="E12" s="54"/>
      <c r="F12" s="56"/>
    </row>
    <row r="13" ht="18.95" customHeight="1" spans="1:6">
      <c r="A13" s="57"/>
      <c r="B13" s="54" t="s">
        <v>59</v>
      </c>
      <c r="C13" s="54" t="s">
        <v>56</v>
      </c>
      <c r="D13" s="59">
        <f>0.3*2*82</f>
        <v>49.2</v>
      </c>
      <c r="E13" s="54"/>
      <c r="F13" s="56"/>
    </row>
    <row r="14" ht="18.95" customHeight="1" spans="1:6">
      <c r="A14" s="57"/>
      <c r="B14" s="54" t="s">
        <v>60</v>
      </c>
      <c r="C14" s="54" t="s">
        <v>61</v>
      </c>
      <c r="D14" s="60">
        <v>20</v>
      </c>
      <c r="E14" s="54"/>
      <c r="F14" s="56"/>
    </row>
    <row r="15" ht="18.95" customHeight="1" spans="1:6">
      <c r="A15" s="57" t="s">
        <v>62</v>
      </c>
      <c r="B15" s="54" t="s">
        <v>63</v>
      </c>
      <c r="C15" s="54"/>
      <c r="D15" s="55"/>
      <c r="E15" s="54"/>
      <c r="F15" s="56"/>
    </row>
    <row r="16" ht="18.95" customHeight="1" spans="1:6">
      <c r="A16" s="54"/>
      <c r="B16" s="54" t="s">
        <v>64</v>
      </c>
      <c r="C16" s="54" t="s">
        <v>54</v>
      </c>
      <c r="D16" s="60">
        <f>D22*0.15</f>
        <v>156</v>
      </c>
      <c r="E16" s="54"/>
      <c r="F16" s="56"/>
    </row>
    <row r="17" ht="18.95" customHeight="1" spans="1:6">
      <c r="A17" s="54"/>
      <c r="B17" s="54" t="s">
        <v>65</v>
      </c>
      <c r="C17" s="54" t="s">
        <v>54</v>
      </c>
      <c r="D17" s="60">
        <f>D16</f>
        <v>156</v>
      </c>
      <c r="E17" s="54"/>
      <c r="F17" s="56"/>
    </row>
    <row r="18" ht="18.95" customHeight="1" spans="1:6">
      <c r="A18" s="54"/>
      <c r="B18" s="54" t="s">
        <v>66</v>
      </c>
      <c r="C18" s="54" t="s">
        <v>67</v>
      </c>
      <c r="D18" s="60">
        <f>ROUND(D22*0.36,0)</f>
        <v>374</v>
      </c>
      <c r="E18" s="54"/>
      <c r="F18" s="56"/>
    </row>
    <row r="19" ht="18.95" customHeight="1" spans="1:6">
      <c r="A19" s="54"/>
      <c r="B19" s="54" t="s">
        <v>68</v>
      </c>
      <c r="C19" s="54" t="s">
        <v>61</v>
      </c>
      <c r="D19" s="60">
        <f>0.0625*1*D22</f>
        <v>65</v>
      </c>
      <c r="E19" s="54"/>
      <c r="F19" s="56"/>
    </row>
    <row r="20" ht="18.95" customHeight="1" spans="1:6">
      <c r="A20" s="54"/>
      <c r="B20" s="54" t="s">
        <v>69</v>
      </c>
      <c r="C20" s="54" t="s">
        <v>61</v>
      </c>
      <c r="D20" s="60">
        <f>D19</f>
        <v>65</v>
      </c>
      <c r="E20" s="54"/>
      <c r="F20" s="56"/>
    </row>
    <row r="21" ht="18.95" customHeight="1" spans="1:6">
      <c r="A21" s="54"/>
      <c r="B21" s="54" t="s">
        <v>70</v>
      </c>
      <c r="C21" s="54" t="s">
        <v>71</v>
      </c>
      <c r="D21" s="55">
        <f>(21*1*2*0.222)/1000*1.03*D22+(3*1.58)/1000*1.03*D22</f>
        <v>15.0653568</v>
      </c>
      <c r="E21" s="54"/>
      <c r="F21" s="56"/>
    </row>
    <row r="22" ht="18.95" customHeight="1" spans="1:6">
      <c r="A22" s="54"/>
      <c r="B22" s="54" t="s">
        <v>72</v>
      </c>
      <c r="C22" s="54" t="s">
        <v>56</v>
      </c>
      <c r="D22" s="60">
        <f>(ROUND(945*1.1,0))</f>
        <v>1040</v>
      </c>
      <c r="E22" s="54"/>
      <c r="F22" s="56"/>
    </row>
    <row r="23" ht="18.95" customHeight="1" spans="1:6">
      <c r="A23" s="54" t="s">
        <v>73</v>
      </c>
      <c r="B23" s="54" t="s">
        <v>74</v>
      </c>
      <c r="C23" s="54"/>
      <c r="D23" s="55"/>
      <c r="E23" s="54"/>
      <c r="F23" s="53"/>
    </row>
    <row r="24" ht="18.95" customHeight="1" spans="1:6">
      <c r="A24" s="54"/>
      <c r="B24" s="54" t="s">
        <v>75</v>
      </c>
      <c r="C24" s="54"/>
      <c r="D24" s="55"/>
      <c r="E24" s="54"/>
      <c r="F24" s="56"/>
    </row>
    <row r="25" ht="18.95" customHeight="1" spans="1:6">
      <c r="A25" s="57"/>
      <c r="B25" s="54" t="s">
        <v>76</v>
      </c>
      <c r="C25" s="58" t="s">
        <v>50</v>
      </c>
      <c r="D25" s="55">
        <f>D26+D27+D28</f>
        <v>157.124</v>
      </c>
      <c r="E25" s="49"/>
      <c r="F25" s="56"/>
    </row>
    <row r="26" ht="18.95" customHeight="1" spans="1:6">
      <c r="A26" s="57"/>
      <c r="B26" s="54" t="s">
        <v>77</v>
      </c>
      <c r="C26" s="58" t="s">
        <v>50</v>
      </c>
      <c r="D26" s="55">
        <f>2*0.24*(16.5+28+115+24.5)+1.4*0.24*134</f>
        <v>133.344</v>
      </c>
      <c r="E26" s="49"/>
      <c r="F26" s="56"/>
    </row>
    <row r="27" ht="18.95" customHeight="1" spans="1:6">
      <c r="A27" s="57"/>
      <c r="B27" s="54" t="s">
        <v>78</v>
      </c>
      <c r="C27" s="58" t="s">
        <v>50</v>
      </c>
      <c r="D27" s="55">
        <f>1*0.12*(16.5+28+115+24.5)</f>
        <v>22.08</v>
      </c>
      <c r="E27" s="49"/>
      <c r="F27" s="56"/>
    </row>
    <row r="28" ht="18.95" customHeight="1" spans="1:6">
      <c r="A28" s="57"/>
      <c r="B28" s="54" t="s">
        <v>79</v>
      </c>
      <c r="C28" s="58" t="s">
        <v>50</v>
      </c>
      <c r="D28" s="59">
        <f>17*0.5*0.2</f>
        <v>1.7</v>
      </c>
      <c r="E28" s="49"/>
      <c r="F28" s="56"/>
    </row>
    <row r="29" ht="18.95" customHeight="1" spans="1:6">
      <c r="A29" s="57"/>
      <c r="B29" s="54" t="s">
        <v>59</v>
      </c>
      <c r="C29" s="54" t="s">
        <v>56</v>
      </c>
      <c r="D29" s="55">
        <f>2*0.24*(184)+184/2*2*0.24+1*0.12*(184)+134*0.24*2+134/2*1.4*0.24+17*0.5*2</f>
        <v>258.392</v>
      </c>
      <c r="E29" s="49"/>
      <c r="F29" s="56"/>
    </row>
    <row r="30" ht="18.95" customHeight="1" spans="1:6">
      <c r="A30" s="57"/>
      <c r="B30" s="54" t="s">
        <v>80</v>
      </c>
      <c r="C30" s="54" t="s">
        <v>56</v>
      </c>
      <c r="D30" s="59">
        <f>2*(16.5+28+115+24.5)+1*(16.5+28+115+24.5)+1.4*134</f>
        <v>739.6</v>
      </c>
      <c r="E30" s="49"/>
      <c r="F30" s="56"/>
    </row>
    <row r="31" ht="18.95" customHeight="1" spans="1:6">
      <c r="A31" s="54"/>
      <c r="B31" s="54" t="s">
        <v>81</v>
      </c>
      <c r="C31" s="54"/>
      <c r="D31" s="55"/>
      <c r="E31" s="54"/>
      <c r="F31" s="56"/>
    </row>
    <row r="32" ht="18.95" customHeight="1" spans="1:6">
      <c r="A32" s="57"/>
      <c r="B32" s="54" t="s">
        <v>82</v>
      </c>
      <c r="C32" s="54" t="s">
        <v>54</v>
      </c>
      <c r="D32" s="60">
        <f>7.5*15*0.4</f>
        <v>45</v>
      </c>
      <c r="E32" s="49"/>
      <c r="F32" s="56"/>
    </row>
    <row r="33" ht="18.95" customHeight="1" spans="1:6">
      <c r="A33" s="57"/>
      <c r="B33" s="54" t="s">
        <v>52</v>
      </c>
      <c r="C33" s="54" t="s">
        <v>54</v>
      </c>
      <c r="D33" s="60">
        <f>D32</f>
        <v>45</v>
      </c>
      <c r="E33" s="49"/>
      <c r="F33" s="56"/>
    </row>
    <row r="34" ht="18.95" customHeight="1" spans="1:6">
      <c r="A34" s="57"/>
      <c r="B34" s="54" t="s">
        <v>83</v>
      </c>
      <c r="C34" s="54" t="s">
        <v>54</v>
      </c>
      <c r="D34" s="55">
        <f>7.5*15*0.25</f>
        <v>28.125</v>
      </c>
      <c r="E34" s="49"/>
      <c r="F34" s="56"/>
    </row>
    <row r="35" ht="18.95" customHeight="1" spans="1:6">
      <c r="A35" s="57"/>
      <c r="B35" s="54" t="s">
        <v>84</v>
      </c>
      <c r="C35" s="54" t="s">
        <v>54</v>
      </c>
      <c r="D35" s="55">
        <f>7.5*15*0.15</f>
        <v>16.875</v>
      </c>
      <c r="E35" s="49"/>
      <c r="F35" s="56"/>
    </row>
    <row r="36" ht="18.95" customHeight="1" spans="1:6">
      <c r="A36" s="57"/>
      <c r="B36" s="54" t="s">
        <v>80</v>
      </c>
      <c r="C36" s="54" t="s">
        <v>56</v>
      </c>
      <c r="D36" s="59">
        <f>7.5*15</f>
        <v>112.5</v>
      </c>
      <c r="E36" s="49"/>
      <c r="F36" s="56"/>
    </row>
    <row r="37" ht="18.95" customHeight="1" spans="1:6">
      <c r="A37" s="54"/>
      <c r="B37" s="54" t="s">
        <v>85</v>
      </c>
      <c r="C37" s="54" t="s">
        <v>54</v>
      </c>
      <c r="D37" s="60">
        <f>35*0.3*550</f>
        <v>5775</v>
      </c>
      <c r="E37" s="49"/>
      <c r="F37" s="56"/>
    </row>
    <row r="38" ht="18.95" customHeight="1" spans="1:6">
      <c r="A38" s="54"/>
      <c r="B38" s="54" t="s">
        <v>86</v>
      </c>
      <c r="C38" s="54"/>
      <c r="D38" s="55"/>
      <c r="E38" s="54"/>
      <c r="F38" s="56"/>
    </row>
    <row r="39" ht="18.95" customHeight="1" spans="1:6">
      <c r="A39" s="57"/>
      <c r="B39" s="54" t="s">
        <v>87</v>
      </c>
      <c r="C39" s="54" t="s">
        <v>54</v>
      </c>
      <c r="D39" s="59">
        <f>ROUND(D41/2/1.5+1,0)*2*0.5*0.5*0.8</f>
        <v>12.8</v>
      </c>
      <c r="E39" s="49"/>
      <c r="F39" s="56"/>
    </row>
    <row r="40" ht="18.95" customHeight="1" spans="1:6">
      <c r="A40" s="57"/>
      <c r="B40" s="54" t="s">
        <v>88</v>
      </c>
      <c r="C40" s="54" t="s">
        <v>89</v>
      </c>
      <c r="D40" s="59">
        <f>D39</f>
        <v>12.8</v>
      </c>
      <c r="E40" s="49"/>
      <c r="F40" s="56"/>
    </row>
    <row r="41" ht="18.95" customHeight="1" spans="1:6">
      <c r="A41" s="57"/>
      <c r="B41" s="54" t="s">
        <v>90</v>
      </c>
      <c r="C41" s="54" t="s">
        <v>61</v>
      </c>
      <c r="D41" s="60">
        <f>47*2</f>
        <v>94</v>
      </c>
      <c r="E41" s="54"/>
      <c r="F41" s="56"/>
    </row>
    <row r="42" ht="18.95" customHeight="1" spans="1:6">
      <c r="A42" s="54" t="s">
        <v>91</v>
      </c>
      <c r="B42" s="54" t="s">
        <v>92</v>
      </c>
      <c r="C42" s="54"/>
      <c r="D42" s="55"/>
      <c r="E42" s="54"/>
      <c r="F42" s="53"/>
    </row>
    <row r="43" ht="18.95" customHeight="1" spans="1:6">
      <c r="A43" s="54"/>
      <c r="B43" s="54" t="s">
        <v>93</v>
      </c>
      <c r="C43" s="54" t="s">
        <v>56</v>
      </c>
      <c r="D43" s="59">
        <f>D44+D45</f>
        <v>229.2</v>
      </c>
      <c r="E43" s="49"/>
      <c r="F43" s="56"/>
    </row>
    <row r="44" ht="18.95" customHeight="1" spans="1:6">
      <c r="A44" s="54"/>
      <c r="B44" s="54" t="s">
        <v>94</v>
      </c>
      <c r="C44" s="54" t="s">
        <v>56</v>
      </c>
      <c r="D44" s="60">
        <f>153+58</f>
        <v>211</v>
      </c>
      <c r="E44" s="49"/>
      <c r="F44" s="56"/>
    </row>
    <row r="45" ht="18.95" customHeight="1" spans="1:6">
      <c r="A45" s="54"/>
      <c r="B45" s="54" t="s">
        <v>95</v>
      </c>
      <c r="C45" s="54" t="s">
        <v>56</v>
      </c>
      <c r="D45" s="59">
        <f>3.2+1*0.25*30*2</f>
        <v>18.2</v>
      </c>
      <c r="E45" s="49"/>
      <c r="F45" s="56"/>
    </row>
    <row r="46" ht="18.95" customHeight="1" spans="1:6">
      <c r="A46" s="54"/>
      <c r="B46" s="54" t="s">
        <v>96</v>
      </c>
      <c r="C46" s="54" t="s">
        <v>56</v>
      </c>
      <c r="D46" s="59">
        <f>D43</f>
        <v>229.2</v>
      </c>
      <c r="E46" s="49"/>
      <c r="F46" s="56"/>
    </row>
    <row r="47" ht="18.95" customHeight="1" spans="1:6">
      <c r="A47" s="54"/>
      <c r="B47" s="54" t="s">
        <v>97</v>
      </c>
      <c r="C47" s="54" t="s">
        <v>56</v>
      </c>
      <c r="D47" s="55">
        <f>5.37*1.4*2+3.2+1.35*4+1.8*0.3*3</f>
        <v>25.256</v>
      </c>
      <c r="E47" s="49"/>
      <c r="F47" s="56"/>
    </row>
    <row r="48" ht="18.95" customHeight="1" spans="1:6">
      <c r="A48" s="54" t="s">
        <v>98</v>
      </c>
      <c r="B48" s="54" t="s">
        <v>99</v>
      </c>
      <c r="C48" s="54"/>
      <c r="D48" s="55"/>
      <c r="E48" s="54"/>
      <c r="F48" s="53"/>
    </row>
    <row r="49" ht="18.95" customHeight="1" spans="1:6">
      <c r="A49" s="54"/>
      <c r="B49" s="54" t="s">
        <v>100</v>
      </c>
      <c r="C49" s="54" t="s">
        <v>101</v>
      </c>
      <c r="D49" s="60">
        <v>4</v>
      </c>
      <c r="E49" s="49"/>
      <c r="F49" s="56"/>
    </row>
    <row r="50" ht="18.95" customHeight="1" spans="1:6">
      <c r="A50" s="61" t="s">
        <v>102</v>
      </c>
      <c r="B50" s="61" t="s">
        <v>103</v>
      </c>
      <c r="C50" s="61"/>
      <c r="D50" s="62"/>
      <c r="E50" s="61"/>
      <c r="F50" s="63"/>
    </row>
    <row r="51" ht="18.95" customHeight="1" spans="1:6">
      <c r="A51" s="61"/>
      <c r="B51" s="40" t="s">
        <v>104</v>
      </c>
      <c r="C51" s="40" t="s">
        <v>105</v>
      </c>
      <c r="D51" s="31">
        <f>(3+6)*3</f>
        <v>27</v>
      </c>
      <c r="E51" s="64"/>
      <c r="F51" s="65"/>
    </row>
    <row r="52" ht="18.95" customHeight="1" spans="1:6">
      <c r="A52" s="61"/>
      <c r="B52" s="40" t="s">
        <v>106</v>
      </c>
      <c r="C52" s="40" t="s">
        <v>105</v>
      </c>
      <c r="D52" s="31">
        <f>3*6</f>
        <v>18</v>
      </c>
      <c r="E52" s="64"/>
      <c r="F52" s="65"/>
    </row>
    <row r="53" ht="20.1" customHeight="1"/>
    <row r="54" ht="20.1" customHeight="1"/>
    <row r="55" ht="20.1" customHeight="1"/>
    <row r="56" ht="20.1" customHeight="1"/>
    <row r="57" ht="20.1" customHeight="1"/>
    <row r="58" ht="20.1" customHeight="1" spans="4:4">
      <c r="D58" s="46"/>
    </row>
    <row r="59" ht="20.1" customHeight="1" spans="4:4">
      <c r="D59" s="46"/>
    </row>
    <row r="60" ht="20.1" customHeight="1" spans="4:4">
      <c r="D60" s="46"/>
    </row>
    <row r="61" ht="20.1" customHeight="1" spans="4:4">
      <c r="D61" s="46"/>
    </row>
    <row r="62" ht="20.1" customHeight="1" spans="4:4">
      <c r="D62" s="46"/>
    </row>
    <row r="63" ht="20.1" customHeight="1" spans="4:4">
      <c r="D63" s="46"/>
    </row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</sheetData>
  <protectedRanges>
    <protectedRange sqref="B41" name="区域1_1_1_1"/>
    <protectedRange sqref="B40" name="区域1_1_1_1_1_1"/>
    <protectedRange sqref="C40" name="区域1_1_1_1_3_2"/>
    <protectedRange sqref="B39" name="区域1_1_1_1_1_1_1"/>
  </protectedRanges>
  <mergeCells count="2">
    <mergeCell ref="A1:F1"/>
    <mergeCell ref="A3:B3"/>
  </mergeCells>
  <printOptions horizontalCentered="1"/>
  <pageMargins left="0.78740157480315" right="0.590551181102362" top="0.78740157480315" bottom="0.78740157480315" header="0.196850393700787" footer="0.196850393700787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47"/>
  <sheetViews>
    <sheetView tabSelected="1" view="pageBreakPreview" zoomScaleNormal="100" topLeftCell="A27" workbookViewId="0">
      <selection activeCell="H45" sqref="H45"/>
    </sheetView>
  </sheetViews>
  <sheetFormatPr defaultColWidth="9" defaultRowHeight="20.1" customHeight="1"/>
  <cols>
    <col min="1" max="1" width="7.125" style="21" customWidth="1"/>
    <col min="2" max="2" width="37.625" style="21" customWidth="1"/>
    <col min="3" max="3" width="5.75" style="21" customWidth="1"/>
    <col min="4" max="4" width="6.625" style="21" customWidth="1"/>
    <col min="5" max="6" width="7.125" style="22" customWidth="1"/>
    <col min="7" max="8" width="8.625" style="21" customWidth="1"/>
    <col min="9" max="11" width="9" style="21"/>
    <col min="12" max="12" width="15.5" style="21" customWidth="1"/>
    <col min="13" max="256" width="9" style="21"/>
    <col min="257" max="257" width="6.875" style="21" customWidth="1"/>
    <col min="258" max="258" width="27.75" style="21" customWidth="1"/>
    <col min="259" max="259" width="5.75" style="21" customWidth="1"/>
    <col min="260" max="260" width="6.625" style="21" customWidth="1"/>
    <col min="261" max="261" width="8" style="21" customWidth="1"/>
    <col min="262" max="262" width="7.875" style="21" customWidth="1"/>
    <col min="263" max="263" width="8.75" style="21" customWidth="1"/>
    <col min="264" max="264" width="9.125" style="21" customWidth="1"/>
    <col min="265" max="267" width="9" style="21"/>
    <col min="268" max="268" width="15.5" style="21" customWidth="1"/>
    <col min="269" max="512" width="9" style="21"/>
    <col min="513" max="513" width="6.875" style="21" customWidth="1"/>
    <col min="514" max="514" width="27.75" style="21" customWidth="1"/>
    <col min="515" max="515" width="5.75" style="21" customWidth="1"/>
    <col min="516" max="516" width="6.625" style="21" customWidth="1"/>
    <col min="517" max="517" width="8" style="21" customWidth="1"/>
    <col min="518" max="518" width="7.875" style="21" customWidth="1"/>
    <col min="519" max="519" width="8.75" style="21" customWidth="1"/>
    <col min="520" max="520" width="9.125" style="21" customWidth="1"/>
    <col min="521" max="523" width="9" style="21"/>
    <col min="524" max="524" width="15.5" style="21" customWidth="1"/>
    <col min="525" max="768" width="9" style="21"/>
    <col min="769" max="769" width="6.875" style="21" customWidth="1"/>
    <col min="770" max="770" width="27.75" style="21" customWidth="1"/>
    <col min="771" max="771" width="5.75" style="21" customWidth="1"/>
    <col min="772" max="772" width="6.625" style="21" customWidth="1"/>
    <col min="773" max="773" width="8" style="21" customWidth="1"/>
    <col min="774" max="774" width="7.875" style="21" customWidth="1"/>
    <col min="775" max="775" width="8.75" style="21" customWidth="1"/>
    <col min="776" max="776" width="9.125" style="21" customWidth="1"/>
    <col min="777" max="779" width="9" style="21"/>
    <col min="780" max="780" width="15.5" style="21" customWidth="1"/>
    <col min="781" max="1024" width="9" style="21"/>
    <col min="1025" max="1025" width="6.875" style="21" customWidth="1"/>
    <col min="1026" max="1026" width="27.75" style="21" customWidth="1"/>
    <col min="1027" max="1027" width="5.75" style="21" customWidth="1"/>
    <col min="1028" max="1028" width="6.625" style="21" customWidth="1"/>
    <col min="1029" max="1029" width="8" style="21" customWidth="1"/>
    <col min="1030" max="1030" width="7.875" style="21" customWidth="1"/>
    <col min="1031" max="1031" width="8.75" style="21" customWidth="1"/>
    <col min="1032" max="1032" width="9.125" style="21" customWidth="1"/>
    <col min="1033" max="1035" width="9" style="21"/>
    <col min="1036" max="1036" width="15.5" style="21" customWidth="1"/>
    <col min="1037" max="1280" width="9" style="21"/>
    <col min="1281" max="1281" width="6.875" style="21" customWidth="1"/>
    <col min="1282" max="1282" width="27.75" style="21" customWidth="1"/>
    <col min="1283" max="1283" width="5.75" style="21" customWidth="1"/>
    <col min="1284" max="1284" width="6.625" style="21" customWidth="1"/>
    <col min="1285" max="1285" width="8" style="21" customWidth="1"/>
    <col min="1286" max="1286" width="7.875" style="21" customWidth="1"/>
    <col min="1287" max="1287" width="8.75" style="21" customWidth="1"/>
    <col min="1288" max="1288" width="9.125" style="21" customWidth="1"/>
    <col min="1289" max="1291" width="9" style="21"/>
    <col min="1292" max="1292" width="15.5" style="21" customWidth="1"/>
    <col min="1293" max="1536" width="9" style="21"/>
    <col min="1537" max="1537" width="6.875" style="21" customWidth="1"/>
    <col min="1538" max="1538" width="27.75" style="21" customWidth="1"/>
    <col min="1539" max="1539" width="5.75" style="21" customWidth="1"/>
    <col min="1540" max="1540" width="6.625" style="21" customWidth="1"/>
    <col min="1541" max="1541" width="8" style="21" customWidth="1"/>
    <col min="1542" max="1542" width="7.875" style="21" customWidth="1"/>
    <col min="1543" max="1543" width="8.75" style="21" customWidth="1"/>
    <col min="1544" max="1544" width="9.125" style="21" customWidth="1"/>
    <col min="1545" max="1547" width="9" style="21"/>
    <col min="1548" max="1548" width="15.5" style="21" customWidth="1"/>
    <col min="1549" max="1792" width="9" style="21"/>
    <col min="1793" max="1793" width="6.875" style="21" customWidth="1"/>
    <col min="1794" max="1794" width="27.75" style="21" customWidth="1"/>
    <col min="1795" max="1795" width="5.75" style="21" customWidth="1"/>
    <col min="1796" max="1796" width="6.625" style="21" customWidth="1"/>
    <col min="1797" max="1797" width="8" style="21" customWidth="1"/>
    <col min="1798" max="1798" width="7.875" style="21" customWidth="1"/>
    <col min="1799" max="1799" width="8.75" style="21" customWidth="1"/>
    <col min="1800" max="1800" width="9.125" style="21" customWidth="1"/>
    <col min="1801" max="1803" width="9" style="21"/>
    <col min="1804" max="1804" width="15.5" style="21" customWidth="1"/>
    <col min="1805" max="2048" width="9" style="21"/>
    <col min="2049" max="2049" width="6.875" style="21" customWidth="1"/>
    <col min="2050" max="2050" width="27.75" style="21" customWidth="1"/>
    <col min="2051" max="2051" width="5.75" style="21" customWidth="1"/>
    <col min="2052" max="2052" width="6.625" style="21" customWidth="1"/>
    <col min="2053" max="2053" width="8" style="21" customWidth="1"/>
    <col min="2054" max="2054" width="7.875" style="21" customWidth="1"/>
    <col min="2055" max="2055" width="8.75" style="21" customWidth="1"/>
    <col min="2056" max="2056" width="9.125" style="21" customWidth="1"/>
    <col min="2057" max="2059" width="9" style="21"/>
    <col min="2060" max="2060" width="15.5" style="21" customWidth="1"/>
    <col min="2061" max="2304" width="9" style="21"/>
    <col min="2305" max="2305" width="6.875" style="21" customWidth="1"/>
    <col min="2306" max="2306" width="27.75" style="21" customWidth="1"/>
    <col min="2307" max="2307" width="5.75" style="21" customWidth="1"/>
    <col min="2308" max="2308" width="6.625" style="21" customWidth="1"/>
    <col min="2309" max="2309" width="8" style="21" customWidth="1"/>
    <col min="2310" max="2310" width="7.875" style="21" customWidth="1"/>
    <col min="2311" max="2311" width="8.75" style="21" customWidth="1"/>
    <col min="2312" max="2312" width="9.125" style="21" customWidth="1"/>
    <col min="2313" max="2315" width="9" style="21"/>
    <col min="2316" max="2316" width="15.5" style="21" customWidth="1"/>
    <col min="2317" max="2560" width="9" style="21"/>
    <col min="2561" max="2561" width="6.875" style="21" customWidth="1"/>
    <col min="2562" max="2562" width="27.75" style="21" customWidth="1"/>
    <col min="2563" max="2563" width="5.75" style="21" customWidth="1"/>
    <col min="2564" max="2564" width="6.625" style="21" customWidth="1"/>
    <col min="2565" max="2565" width="8" style="21" customWidth="1"/>
    <col min="2566" max="2566" width="7.875" style="21" customWidth="1"/>
    <col min="2567" max="2567" width="8.75" style="21" customWidth="1"/>
    <col min="2568" max="2568" width="9.125" style="21" customWidth="1"/>
    <col min="2569" max="2571" width="9" style="21"/>
    <col min="2572" max="2572" width="15.5" style="21" customWidth="1"/>
    <col min="2573" max="2816" width="9" style="21"/>
    <col min="2817" max="2817" width="6.875" style="21" customWidth="1"/>
    <col min="2818" max="2818" width="27.75" style="21" customWidth="1"/>
    <col min="2819" max="2819" width="5.75" style="21" customWidth="1"/>
    <col min="2820" max="2820" width="6.625" style="21" customWidth="1"/>
    <col min="2821" max="2821" width="8" style="21" customWidth="1"/>
    <col min="2822" max="2822" width="7.875" style="21" customWidth="1"/>
    <col min="2823" max="2823" width="8.75" style="21" customWidth="1"/>
    <col min="2824" max="2824" width="9.125" style="21" customWidth="1"/>
    <col min="2825" max="2827" width="9" style="21"/>
    <col min="2828" max="2828" width="15.5" style="21" customWidth="1"/>
    <col min="2829" max="3072" width="9" style="21"/>
    <col min="3073" max="3073" width="6.875" style="21" customWidth="1"/>
    <col min="3074" max="3074" width="27.75" style="21" customWidth="1"/>
    <col min="3075" max="3075" width="5.75" style="21" customWidth="1"/>
    <col min="3076" max="3076" width="6.625" style="21" customWidth="1"/>
    <col min="3077" max="3077" width="8" style="21" customWidth="1"/>
    <col min="3078" max="3078" width="7.875" style="21" customWidth="1"/>
    <col min="3079" max="3079" width="8.75" style="21" customWidth="1"/>
    <col min="3080" max="3080" width="9.125" style="21" customWidth="1"/>
    <col min="3081" max="3083" width="9" style="21"/>
    <col min="3084" max="3084" width="15.5" style="21" customWidth="1"/>
    <col min="3085" max="3328" width="9" style="21"/>
    <col min="3329" max="3329" width="6.875" style="21" customWidth="1"/>
    <col min="3330" max="3330" width="27.75" style="21" customWidth="1"/>
    <col min="3331" max="3331" width="5.75" style="21" customWidth="1"/>
    <col min="3332" max="3332" width="6.625" style="21" customWidth="1"/>
    <col min="3333" max="3333" width="8" style="21" customWidth="1"/>
    <col min="3334" max="3334" width="7.875" style="21" customWidth="1"/>
    <col min="3335" max="3335" width="8.75" style="21" customWidth="1"/>
    <col min="3336" max="3336" width="9.125" style="21" customWidth="1"/>
    <col min="3337" max="3339" width="9" style="21"/>
    <col min="3340" max="3340" width="15.5" style="21" customWidth="1"/>
    <col min="3341" max="3584" width="9" style="21"/>
    <col min="3585" max="3585" width="6.875" style="21" customWidth="1"/>
    <col min="3586" max="3586" width="27.75" style="21" customWidth="1"/>
    <col min="3587" max="3587" width="5.75" style="21" customWidth="1"/>
    <col min="3588" max="3588" width="6.625" style="21" customWidth="1"/>
    <col min="3589" max="3589" width="8" style="21" customWidth="1"/>
    <col min="3590" max="3590" width="7.875" style="21" customWidth="1"/>
    <col min="3591" max="3591" width="8.75" style="21" customWidth="1"/>
    <col min="3592" max="3592" width="9.125" style="21" customWidth="1"/>
    <col min="3593" max="3595" width="9" style="21"/>
    <col min="3596" max="3596" width="15.5" style="21" customWidth="1"/>
    <col min="3597" max="3840" width="9" style="21"/>
    <col min="3841" max="3841" width="6.875" style="21" customWidth="1"/>
    <col min="3842" max="3842" width="27.75" style="21" customWidth="1"/>
    <col min="3843" max="3843" width="5.75" style="21" customWidth="1"/>
    <col min="3844" max="3844" width="6.625" style="21" customWidth="1"/>
    <col min="3845" max="3845" width="8" style="21" customWidth="1"/>
    <col min="3846" max="3846" width="7.875" style="21" customWidth="1"/>
    <col min="3847" max="3847" width="8.75" style="21" customWidth="1"/>
    <col min="3848" max="3848" width="9.125" style="21" customWidth="1"/>
    <col min="3849" max="3851" width="9" style="21"/>
    <col min="3852" max="3852" width="15.5" style="21" customWidth="1"/>
    <col min="3853" max="4096" width="9" style="21"/>
    <col min="4097" max="4097" width="6.875" style="21" customWidth="1"/>
    <col min="4098" max="4098" width="27.75" style="21" customWidth="1"/>
    <col min="4099" max="4099" width="5.75" style="21" customWidth="1"/>
    <col min="4100" max="4100" width="6.625" style="21" customWidth="1"/>
    <col min="4101" max="4101" width="8" style="21" customWidth="1"/>
    <col min="4102" max="4102" width="7.875" style="21" customWidth="1"/>
    <col min="4103" max="4103" width="8.75" style="21" customWidth="1"/>
    <col min="4104" max="4104" width="9.125" style="21" customWidth="1"/>
    <col min="4105" max="4107" width="9" style="21"/>
    <col min="4108" max="4108" width="15.5" style="21" customWidth="1"/>
    <col min="4109" max="4352" width="9" style="21"/>
    <col min="4353" max="4353" width="6.875" style="21" customWidth="1"/>
    <col min="4354" max="4354" width="27.75" style="21" customWidth="1"/>
    <col min="4355" max="4355" width="5.75" style="21" customWidth="1"/>
    <col min="4356" max="4356" width="6.625" style="21" customWidth="1"/>
    <col min="4357" max="4357" width="8" style="21" customWidth="1"/>
    <col min="4358" max="4358" width="7.875" style="21" customWidth="1"/>
    <col min="4359" max="4359" width="8.75" style="21" customWidth="1"/>
    <col min="4360" max="4360" width="9.125" style="21" customWidth="1"/>
    <col min="4361" max="4363" width="9" style="21"/>
    <col min="4364" max="4364" width="15.5" style="21" customWidth="1"/>
    <col min="4365" max="4608" width="9" style="21"/>
    <col min="4609" max="4609" width="6.875" style="21" customWidth="1"/>
    <col min="4610" max="4610" width="27.75" style="21" customWidth="1"/>
    <col min="4611" max="4611" width="5.75" style="21" customWidth="1"/>
    <col min="4612" max="4612" width="6.625" style="21" customWidth="1"/>
    <col min="4613" max="4613" width="8" style="21" customWidth="1"/>
    <col min="4614" max="4614" width="7.875" style="21" customWidth="1"/>
    <col min="4615" max="4615" width="8.75" style="21" customWidth="1"/>
    <col min="4616" max="4616" width="9.125" style="21" customWidth="1"/>
    <col min="4617" max="4619" width="9" style="21"/>
    <col min="4620" max="4620" width="15.5" style="21" customWidth="1"/>
    <col min="4621" max="4864" width="9" style="21"/>
    <col min="4865" max="4865" width="6.875" style="21" customWidth="1"/>
    <col min="4866" max="4866" width="27.75" style="21" customWidth="1"/>
    <col min="4867" max="4867" width="5.75" style="21" customWidth="1"/>
    <col min="4868" max="4868" width="6.625" style="21" customWidth="1"/>
    <col min="4869" max="4869" width="8" style="21" customWidth="1"/>
    <col min="4870" max="4870" width="7.875" style="21" customWidth="1"/>
    <col min="4871" max="4871" width="8.75" style="21" customWidth="1"/>
    <col min="4872" max="4872" width="9.125" style="21" customWidth="1"/>
    <col min="4873" max="4875" width="9" style="21"/>
    <col min="4876" max="4876" width="15.5" style="21" customWidth="1"/>
    <col min="4877" max="5120" width="9" style="21"/>
    <col min="5121" max="5121" width="6.875" style="21" customWidth="1"/>
    <col min="5122" max="5122" width="27.75" style="21" customWidth="1"/>
    <col min="5123" max="5123" width="5.75" style="21" customWidth="1"/>
    <col min="5124" max="5124" width="6.625" style="21" customWidth="1"/>
    <col min="5125" max="5125" width="8" style="21" customWidth="1"/>
    <col min="5126" max="5126" width="7.875" style="21" customWidth="1"/>
    <col min="5127" max="5127" width="8.75" style="21" customWidth="1"/>
    <col min="5128" max="5128" width="9.125" style="21" customWidth="1"/>
    <col min="5129" max="5131" width="9" style="21"/>
    <col min="5132" max="5132" width="15.5" style="21" customWidth="1"/>
    <col min="5133" max="5376" width="9" style="21"/>
    <col min="5377" max="5377" width="6.875" style="21" customWidth="1"/>
    <col min="5378" max="5378" width="27.75" style="21" customWidth="1"/>
    <col min="5379" max="5379" width="5.75" style="21" customWidth="1"/>
    <col min="5380" max="5380" width="6.625" style="21" customWidth="1"/>
    <col min="5381" max="5381" width="8" style="21" customWidth="1"/>
    <col min="5382" max="5382" width="7.875" style="21" customWidth="1"/>
    <col min="5383" max="5383" width="8.75" style="21" customWidth="1"/>
    <col min="5384" max="5384" width="9.125" style="21" customWidth="1"/>
    <col min="5385" max="5387" width="9" style="21"/>
    <col min="5388" max="5388" width="15.5" style="21" customWidth="1"/>
    <col min="5389" max="5632" width="9" style="21"/>
    <col min="5633" max="5633" width="6.875" style="21" customWidth="1"/>
    <col min="5634" max="5634" width="27.75" style="21" customWidth="1"/>
    <col min="5635" max="5635" width="5.75" style="21" customWidth="1"/>
    <col min="5636" max="5636" width="6.625" style="21" customWidth="1"/>
    <col min="5637" max="5637" width="8" style="21" customWidth="1"/>
    <col min="5638" max="5638" width="7.875" style="21" customWidth="1"/>
    <col min="5639" max="5639" width="8.75" style="21" customWidth="1"/>
    <col min="5640" max="5640" width="9.125" style="21" customWidth="1"/>
    <col min="5641" max="5643" width="9" style="21"/>
    <col min="5644" max="5644" width="15.5" style="21" customWidth="1"/>
    <col min="5645" max="5888" width="9" style="21"/>
    <col min="5889" max="5889" width="6.875" style="21" customWidth="1"/>
    <col min="5890" max="5890" width="27.75" style="21" customWidth="1"/>
    <col min="5891" max="5891" width="5.75" style="21" customWidth="1"/>
    <col min="5892" max="5892" width="6.625" style="21" customWidth="1"/>
    <col min="5893" max="5893" width="8" style="21" customWidth="1"/>
    <col min="5894" max="5894" width="7.875" style="21" customWidth="1"/>
    <col min="5895" max="5895" width="8.75" style="21" customWidth="1"/>
    <col min="5896" max="5896" width="9.125" style="21" customWidth="1"/>
    <col min="5897" max="5899" width="9" style="21"/>
    <col min="5900" max="5900" width="15.5" style="21" customWidth="1"/>
    <col min="5901" max="6144" width="9" style="21"/>
    <col min="6145" max="6145" width="6.875" style="21" customWidth="1"/>
    <col min="6146" max="6146" width="27.75" style="21" customWidth="1"/>
    <col min="6147" max="6147" width="5.75" style="21" customWidth="1"/>
    <col min="6148" max="6148" width="6.625" style="21" customWidth="1"/>
    <col min="6149" max="6149" width="8" style="21" customWidth="1"/>
    <col min="6150" max="6150" width="7.875" style="21" customWidth="1"/>
    <col min="6151" max="6151" width="8.75" style="21" customWidth="1"/>
    <col min="6152" max="6152" width="9.125" style="21" customWidth="1"/>
    <col min="6153" max="6155" width="9" style="21"/>
    <col min="6156" max="6156" width="15.5" style="21" customWidth="1"/>
    <col min="6157" max="6400" width="9" style="21"/>
    <col min="6401" max="6401" width="6.875" style="21" customWidth="1"/>
    <col min="6402" max="6402" width="27.75" style="21" customWidth="1"/>
    <col min="6403" max="6403" width="5.75" style="21" customWidth="1"/>
    <col min="6404" max="6404" width="6.625" style="21" customWidth="1"/>
    <col min="6405" max="6405" width="8" style="21" customWidth="1"/>
    <col min="6406" max="6406" width="7.875" style="21" customWidth="1"/>
    <col min="6407" max="6407" width="8.75" style="21" customWidth="1"/>
    <col min="6408" max="6408" width="9.125" style="21" customWidth="1"/>
    <col min="6409" max="6411" width="9" style="21"/>
    <col min="6412" max="6412" width="15.5" style="21" customWidth="1"/>
    <col min="6413" max="6656" width="9" style="21"/>
    <col min="6657" max="6657" width="6.875" style="21" customWidth="1"/>
    <col min="6658" max="6658" width="27.75" style="21" customWidth="1"/>
    <col min="6659" max="6659" width="5.75" style="21" customWidth="1"/>
    <col min="6660" max="6660" width="6.625" style="21" customWidth="1"/>
    <col min="6661" max="6661" width="8" style="21" customWidth="1"/>
    <col min="6662" max="6662" width="7.875" style="21" customWidth="1"/>
    <col min="6663" max="6663" width="8.75" style="21" customWidth="1"/>
    <col min="6664" max="6664" width="9.125" style="21" customWidth="1"/>
    <col min="6665" max="6667" width="9" style="21"/>
    <col min="6668" max="6668" width="15.5" style="21" customWidth="1"/>
    <col min="6669" max="6912" width="9" style="21"/>
    <col min="6913" max="6913" width="6.875" style="21" customWidth="1"/>
    <col min="6914" max="6914" width="27.75" style="21" customWidth="1"/>
    <col min="6915" max="6915" width="5.75" style="21" customWidth="1"/>
    <col min="6916" max="6916" width="6.625" style="21" customWidth="1"/>
    <col min="6917" max="6917" width="8" style="21" customWidth="1"/>
    <col min="6918" max="6918" width="7.875" style="21" customWidth="1"/>
    <col min="6919" max="6919" width="8.75" style="21" customWidth="1"/>
    <col min="6920" max="6920" width="9.125" style="21" customWidth="1"/>
    <col min="6921" max="6923" width="9" style="21"/>
    <col min="6924" max="6924" width="15.5" style="21" customWidth="1"/>
    <col min="6925" max="7168" width="9" style="21"/>
    <col min="7169" max="7169" width="6.875" style="21" customWidth="1"/>
    <col min="7170" max="7170" width="27.75" style="21" customWidth="1"/>
    <col min="7171" max="7171" width="5.75" style="21" customWidth="1"/>
    <col min="7172" max="7172" width="6.625" style="21" customWidth="1"/>
    <col min="7173" max="7173" width="8" style="21" customWidth="1"/>
    <col min="7174" max="7174" width="7.875" style="21" customWidth="1"/>
    <col min="7175" max="7175" width="8.75" style="21" customWidth="1"/>
    <col min="7176" max="7176" width="9.125" style="21" customWidth="1"/>
    <col min="7177" max="7179" width="9" style="21"/>
    <col min="7180" max="7180" width="15.5" style="21" customWidth="1"/>
    <col min="7181" max="7424" width="9" style="21"/>
    <col min="7425" max="7425" width="6.875" style="21" customWidth="1"/>
    <col min="7426" max="7426" width="27.75" style="21" customWidth="1"/>
    <col min="7427" max="7427" width="5.75" style="21" customWidth="1"/>
    <col min="7428" max="7428" width="6.625" style="21" customWidth="1"/>
    <col min="7429" max="7429" width="8" style="21" customWidth="1"/>
    <col min="7430" max="7430" width="7.875" style="21" customWidth="1"/>
    <col min="7431" max="7431" width="8.75" style="21" customWidth="1"/>
    <col min="7432" max="7432" width="9.125" style="21" customWidth="1"/>
    <col min="7433" max="7435" width="9" style="21"/>
    <col min="7436" max="7436" width="15.5" style="21" customWidth="1"/>
    <col min="7437" max="7680" width="9" style="21"/>
    <col min="7681" max="7681" width="6.875" style="21" customWidth="1"/>
    <col min="7682" max="7682" width="27.75" style="21" customWidth="1"/>
    <col min="7683" max="7683" width="5.75" style="21" customWidth="1"/>
    <col min="7684" max="7684" width="6.625" style="21" customWidth="1"/>
    <col min="7685" max="7685" width="8" style="21" customWidth="1"/>
    <col min="7686" max="7686" width="7.875" style="21" customWidth="1"/>
    <col min="7687" max="7687" width="8.75" style="21" customWidth="1"/>
    <col min="7688" max="7688" width="9.125" style="21" customWidth="1"/>
    <col min="7689" max="7691" width="9" style="21"/>
    <col min="7692" max="7692" width="15.5" style="21" customWidth="1"/>
    <col min="7693" max="7936" width="9" style="21"/>
    <col min="7937" max="7937" width="6.875" style="21" customWidth="1"/>
    <col min="7938" max="7938" width="27.75" style="21" customWidth="1"/>
    <col min="7939" max="7939" width="5.75" style="21" customWidth="1"/>
    <col min="7940" max="7940" width="6.625" style="21" customWidth="1"/>
    <col min="7941" max="7941" width="8" style="21" customWidth="1"/>
    <col min="7942" max="7942" width="7.875" style="21" customWidth="1"/>
    <col min="7943" max="7943" width="8.75" style="21" customWidth="1"/>
    <col min="7944" max="7944" width="9.125" style="21" customWidth="1"/>
    <col min="7945" max="7947" width="9" style="21"/>
    <col min="7948" max="7948" width="15.5" style="21" customWidth="1"/>
    <col min="7949" max="8192" width="9" style="21"/>
    <col min="8193" max="8193" width="6.875" style="21" customWidth="1"/>
    <col min="8194" max="8194" width="27.75" style="21" customWidth="1"/>
    <col min="8195" max="8195" width="5.75" style="21" customWidth="1"/>
    <col min="8196" max="8196" width="6.625" style="21" customWidth="1"/>
    <col min="8197" max="8197" width="8" style="21" customWidth="1"/>
    <col min="8198" max="8198" width="7.875" style="21" customWidth="1"/>
    <col min="8199" max="8199" width="8.75" style="21" customWidth="1"/>
    <col min="8200" max="8200" width="9.125" style="21" customWidth="1"/>
    <col min="8201" max="8203" width="9" style="21"/>
    <col min="8204" max="8204" width="15.5" style="21" customWidth="1"/>
    <col min="8205" max="8448" width="9" style="21"/>
    <col min="8449" max="8449" width="6.875" style="21" customWidth="1"/>
    <col min="8450" max="8450" width="27.75" style="21" customWidth="1"/>
    <col min="8451" max="8451" width="5.75" style="21" customWidth="1"/>
    <col min="8452" max="8452" width="6.625" style="21" customWidth="1"/>
    <col min="8453" max="8453" width="8" style="21" customWidth="1"/>
    <col min="8454" max="8454" width="7.875" style="21" customWidth="1"/>
    <col min="8455" max="8455" width="8.75" style="21" customWidth="1"/>
    <col min="8456" max="8456" width="9.125" style="21" customWidth="1"/>
    <col min="8457" max="8459" width="9" style="21"/>
    <col min="8460" max="8460" width="15.5" style="21" customWidth="1"/>
    <col min="8461" max="8704" width="9" style="21"/>
    <col min="8705" max="8705" width="6.875" style="21" customWidth="1"/>
    <col min="8706" max="8706" width="27.75" style="21" customWidth="1"/>
    <col min="8707" max="8707" width="5.75" style="21" customWidth="1"/>
    <col min="8708" max="8708" width="6.625" style="21" customWidth="1"/>
    <col min="8709" max="8709" width="8" style="21" customWidth="1"/>
    <col min="8710" max="8710" width="7.875" style="21" customWidth="1"/>
    <col min="8711" max="8711" width="8.75" style="21" customWidth="1"/>
    <col min="8712" max="8712" width="9.125" style="21" customWidth="1"/>
    <col min="8713" max="8715" width="9" style="21"/>
    <col min="8716" max="8716" width="15.5" style="21" customWidth="1"/>
    <col min="8717" max="8960" width="9" style="21"/>
    <col min="8961" max="8961" width="6.875" style="21" customWidth="1"/>
    <col min="8962" max="8962" width="27.75" style="21" customWidth="1"/>
    <col min="8963" max="8963" width="5.75" style="21" customWidth="1"/>
    <col min="8964" max="8964" width="6.625" style="21" customWidth="1"/>
    <col min="8965" max="8965" width="8" style="21" customWidth="1"/>
    <col min="8966" max="8966" width="7.875" style="21" customWidth="1"/>
    <col min="8967" max="8967" width="8.75" style="21" customWidth="1"/>
    <col min="8968" max="8968" width="9.125" style="21" customWidth="1"/>
    <col min="8969" max="8971" width="9" style="21"/>
    <col min="8972" max="8972" width="15.5" style="21" customWidth="1"/>
    <col min="8973" max="9216" width="9" style="21"/>
    <col min="9217" max="9217" width="6.875" style="21" customWidth="1"/>
    <col min="9218" max="9218" width="27.75" style="21" customWidth="1"/>
    <col min="9219" max="9219" width="5.75" style="21" customWidth="1"/>
    <col min="9220" max="9220" width="6.625" style="21" customWidth="1"/>
    <col min="9221" max="9221" width="8" style="21" customWidth="1"/>
    <col min="9222" max="9222" width="7.875" style="21" customWidth="1"/>
    <col min="9223" max="9223" width="8.75" style="21" customWidth="1"/>
    <col min="9224" max="9224" width="9.125" style="21" customWidth="1"/>
    <col min="9225" max="9227" width="9" style="21"/>
    <col min="9228" max="9228" width="15.5" style="21" customWidth="1"/>
    <col min="9229" max="9472" width="9" style="21"/>
    <col min="9473" max="9473" width="6.875" style="21" customWidth="1"/>
    <col min="9474" max="9474" width="27.75" style="21" customWidth="1"/>
    <col min="9475" max="9475" width="5.75" style="21" customWidth="1"/>
    <col min="9476" max="9476" width="6.625" style="21" customWidth="1"/>
    <col min="9477" max="9477" width="8" style="21" customWidth="1"/>
    <col min="9478" max="9478" width="7.875" style="21" customWidth="1"/>
    <col min="9479" max="9479" width="8.75" style="21" customWidth="1"/>
    <col min="9480" max="9480" width="9.125" style="21" customWidth="1"/>
    <col min="9481" max="9483" width="9" style="21"/>
    <col min="9484" max="9484" width="15.5" style="21" customWidth="1"/>
    <col min="9485" max="9728" width="9" style="21"/>
    <col min="9729" max="9729" width="6.875" style="21" customWidth="1"/>
    <col min="9730" max="9730" width="27.75" style="21" customWidth="1"/>
    <col min="9731" max="9731" width="5.75" style="21" customWidth="1"/>
    <col min="9732" max="9732" width="6.625" style="21" customWidth="1"/>
    <col min="9733" max="9733" width="8" style="21" customWidth="1"/>
    <col min="9734" max="9734" width="7.875" style="21" customWidth="1"/>
    <col min="9735" max="9735" width="8.75" style="21" customWidth="1"/>
    <col min="9736" max="9736" width="9.125" style="21" customWidth="1"/>
    <col min="9737" max="9739" width="9" style="21"/>
    <col min="9740" max="9740" width="15.5" style="21" customWidth="1"/>
    <col min="9741" max="9984" width="9" style="21"/>
    <col min="9985" max="9985" width="6.875" style="21" customWidth="1"/>
    <col min="9986" max="9986" width="27.75" style="21" customWidth="1"/>
    <col min="9987" max="9987" width="5.75" style="21" customWidth="1"/>
    <col min="9988" max="9988" width="6.625" style="21" customWidth="1"/>
    <col min="9989" max="9989" width="8" style="21" customWidth="1"/>
    <col min="9990" max="9990" width="7.875" style="21" customWidth="1"/>
    <col min="9991" max="9991" width="8.75" style="21" customWidth="1"/>
    <col min="9992" max="9992" width="9.125" style="21" customWidth="1"/>
    <col min="9993" max="9995" width="9" style="21"/>
    <col min="9996" max="9996" width="15.5" style="21" customWidth="1"/>
    <col min="9997" max="10240" width="9" style="21"/>
    <col min="10241" max="10241" width="6.875" style="21" customWidth="1"/>
    <col min="10242" max="10242" width="27.75" style="21" customWidth="1"/>
    <col min="10243" max="10243" width="5.75" style="21" customWidth="1"/>
    <col min="10244" max="10244" width="6.625" style="21" customWidth="1"/>
    <col min="10245" max="10245" width="8" style="21" customWidth="1"/>
    <col min="10246" max="10246" width="7.875" style="21" customWidth="1"/>
    <col min="10247" max="10247" width="8.75" style="21" customWidth="1"/>
    <col min="10248" max="10248" width="9.125" style="21" customWidth="1"/>
    <col min="10249" max="10251" width="9" style="21"/>
    <col min="10252" max="10252" width="15.5" style="21" customWidth="1"/>
    <col min="10253" max="10496" width="9" style="21"/>
    <col min="10497" max="10497" width="6.875" style="21" customWidth="1"/>
    <col min="10498" max="10498" width="27.75" style="21" customWidth="1"/>
    <col min="10499" max="10499" width="5.75" style="21" customWidth="1"/>
    <col min="10500" max="10500" width="6.625" style="21" customWidth="1"/>
    <col min="10501" max="10501" width="8" style="21" customWidth="1"/>
    <col min="10502" max="10502" width="7.875" style="21" customWidth="1"/>
    <col min="10503" max="10503" width="8.75" style="21" customWidth="1"/>
    <col min="10504" max="10504" width="9.125" style="21" customWidth="1"/>
    <col min="10505" max="10507" width="9" style="21"/>
    <col min="10508" max="10508" width="15.5" style="21" customWidth="1"/>
    <col min="10509" max="10752" width="9" style="21"/>
    <col min="10753" max="10753" width="6.875" style="21" customWidth="1"/>
    <col min="10754" max="10754" width="27.75" style="21" customWidth="1"/>
    <col min="10755" max="10755" width="5.75" style="21" customWidth="1"/>
    <col min="10756" max="10756" width="6.625" style="21" customWidth="1"/>
    <col min="10757" max="10757" width="8" style="21" customWidth="1"/>
    <col min="10758" max="10758" width="7.875" style="21" customWidth="1"/>
    <col min="10759" max="10759" width="8.75" style="21" customWidth="1"/>
    <col min="10760" max="10760" width="9.125" style="21" customWidth="1"/>
    <col min="10761" max="10763" width="9" style="21"/>
    <col min="10764" max="10764" width="15.5" style="21" customWidth="1"/>
    <col min="10765" max="11008" width="9" style="21"/>
    <col min="11009" max="11009" width="6.875" style="21" customWidth="1"/>
    <col min="11010" max="11010" width="27.75" style="21" customWidth="1"/>
    <col min="11011" max="11011" width="5.75" style="21" customWidth="1"/>
    <col min="11012" max="11012" width="6.625" style="21" customWidth="1"/>
    <col min="11013" max="11013" width="8" style="21" customWidth="1"/>
    <col min="11014" max="11014" width="7.875" style="21" customWidth="1"/>
    <col min="11015" max="11015" width="8.75" style="21" customWidth="1"/>
    <col min="11016" max="11016" width="9.125" style="21" customWidth="1"/>
    <col min="11017" max="11019" width="9" style="21"/>
    <col min="11020" max="11020" width="15.5" style="21" customWidth="1"/>
    <col min="11021" max="11264" width="9" style="21"/>
    <col min="11265" max="11265" width="6.875" style="21" customWidth="1"/>
    <col min="11266" max="11266" width="27.75" style="21" customWidth="1"/>
    <col min="11267" max="11267" width="5.75" style="21" customWidth="1"/>
    <col min="11268" max="11268" width="6.625" style="21" customWidth="1"/>
    <col min="11269" max="11269" width="8" style="21" customWidth="1"/>
    <col min="11270" max="11270" width="7.875" style="21" customWidth="1"/>
    <col min="11271" max="11271" width="8.75" style="21" customWidth="1"/>
    <col min="11272" max="11272" width="9.125" style="21" customWidth="1"/>
    <col min="11273" max="11275" width="9" style="21"/>
    <col min="11276" max="11276" width="15.5" style="21" customWidth="1"/>
    <col min="11277" max="11520" width="9" style="21"/>
    <col min="11521" max="11521" width="6.875" style="21" customWidth="1"/>
    <col min="11522" max="11522" width="27.75" style="21" customWidth="1"/>
    <col min="11523" max="11523" width="5.75" style="21" customWidth="1"/>
    <col min="11524" max="11524" width="6.625" style="21" customWidth="1"/>
    <col min="11525" max="11525" width="8" style="21" customWidth="1"/>
    <col min="11526" max="11526" width="7.875" style="21" customWidth="1"/>
    <col min="11527" max="11527" width="8.75" style="21" customWidth="1"/>
    <col min="11528" max="11528" width="9.125" style="21" customWidth="1"/>
    <col min="11529" max="11531" width="9" style="21"/>
    <col min="11532" max="11532" width="15.5" style="21" customWidth="1"/>
    <col min="11533" max="11776" width="9" style="21"/>
    <col min="11777" max="11777" width="6.875" style="21" customWidth="1"/>
    <col min="11778" max="11778" width="27.75" style="21" customWidth="1"/>
    <col min="11779" max="11779" width="5.75" style="21" customWidth="1"/>
    <col min="11780" max="11780" width="6.625" style="21" customWidth="1"/>
    <col min="11781" max="11781" width="8" style="21" customWidth="1"/>
    <col min="11782" max="11782" width="7.875" style="21" customWidth="1"/>
    <col min="11783" max="11783" width="8.75" style="21" customWidth="1"/>
    <col min="11784" max="11784" width="9.125" style="21" customWidth="1"/>
    <col min="11785" max="11787" width="9" style="21"/>
    <col min="11788" max="11788" width="15.5" style="21" customWidth="1"/>
    <col min="11789" max="12032" width="9" style="21"/>
    <col min="12033" max="12033" width="6.875" style="21" customWidth="1"/>
    <col min="12034" max="12034" width="27.75" style="21" customWidth="1"/>
    <col min="12035" max="12035" width="5.75" style="21" customWidth="1"/>
    <col min="12036" max="12036" width="6.625" style="21" customWidth="1"/>
    <col min="12037" max="12037" width="8" style="21" customWidth="1"/>
    <col min="12038" max="12038" width="7.875" style="21" customWidth="1"/>
    <col min="12039" max="12039" width="8.75" style="21" customWidth="1"/>
    <col min="12040" max="12040" width="9.125" style="21" customWidth="1"/>
    <col min="12041" max="12043" width="9" style="21"/>
    <col min="12044" max="12044" width="15.5" style="21" customWidth="1"/>
    <col min="12045" max="12288" width="9" style="21"/>
    <col min="12289" max="12289" width="6.875" style="21" customWidth="1"/>
    <col min="12290" max="12290" width="27.75" style="21" customWidth="1"/>
    <col min="12291" max="12291" width="5.75" style="21" customWidth="1"/>
    <col min="12292" max="12292" width="6.625" style="21" customWidth="1"/>
    <col min="12293" max="12293" width="8" style="21" customWidth="1"/>
    <col min="12294" max="12294" width="7.875" style="21" customWidth="1"/>
    <col min="12295" max="12295" width="8.75" style="21" customWidth="1"/>
    <col min="12296" max="12296" width="9.125" style="21" customWidth="1"/>
    <col min="12297" max="12299" width="9" style="21"/>
    <col min="12300" max="12300" width="15.5" style="21" customWidth="1"/>
    <col min="12301" max="12544" width="9" style="21"/>
    <col min="12545" max="12545" width="6.875" style="21" customWidth="1"/>
    <col min="12546" max="12546" width="27.75" style="21" customWidth="1"/>
    <col min="12547" max="12547" width="5.75" style="21" customWidth="1"/>
    <col min="12548" max="12548" width="6.625" style="21" customWidth="1"/>
    <col min="12549" max="12549" width="8" style="21" customWidth="1"/>
    <col min="12550" max="12550" width="7.875" style="21" customWidth="1"/>
    <col min="12551" max="12551" width="8.75" style="21" customWidth="1"/>
    <col min="12552" max="12552" width="9.125" style="21" customWidth="1"/>
    <col min="12553" max="12555" width="9" style="21"/>
    <col min="12556" max="12556" width="15.5" style="21" customWidth="1"/>
    <col min="12557" max="12800" width="9" style="21"/>
    <col min="12801" max="12801" width="6.875" style="21" customWidth="1"/>
    <col min="12802" max="12802" width="27.75" style="21" customWidth="1"/>
    <col min="12803" max="12803" width="5.75" style="21" customWidth="1"/>
    <col min="12804" max="12804" width="6.625" style="21" customWidth="1"/>
    <col min="12805" max="12805" width="8" style="21" customWidth="1"/>
    <col min="12806" max="12806" width="7.875" style="21" customWidth="1"/>
    <col min="12807" max="12807" width="8.75" style="21" customWidth="1"/>
    <col min="12808" max="12808" width="9.125" style="21" customWidth="1"/>
    <col min="12809" max="12811" width="9" style="21"/>
    <col min="12812" max="12812" width="15.5" style="21" customWidth="1"/>
    <col min="12813" max="13056" width="9" style="21"/>
    <col min="13057" max="13057" width="6.875" style="21" customWidth="1"/>
    <col min="13058" max="13058" width="27.75" style="21" customWidth="1"/>
    <col min="13059" max="13059" width="5.75" style="21" customWidth="1"/>
    <col min="13060" max="13060" width="6.625" style="21" customWidth="1"/>
    <col min="13061" max="13061" width="8" style="21" customWidth="1"/>
    <col min="13062" max="13062" width="7.875" style="21" customWidth="1"/>
    <col min="13063" max="13063" width="8.75" style="21" customWidth="1"/>
    <col min="13064" max="13064" width="9.125" style="21" customWidth="1"/>
    <col min="13065" max="13067" width="9" style="21"/>
    <col min="13068" max="13068" width="15.5" style="21" customWidth="1"/>
    <col min="13069" max="13312" width="9" style="21"/>
    <col min="13313" max="13313" width="6.875" style="21" customWidth="1"/>
    <col min="13314" max="13314" width="27.75" style="21" customWidth="1"/>
    <col min="13315" max="13315" width="5.75" style="21" customWidth="1"/>
    <col min="13316" max="13316" width="6.625" style="21" customWidth="1"/>
    <col min="13317" max="13317" width="8" style="21" customWidth="1"/>
    <col min="13318" max="13318" width="7.875" style="21" customWidth="1"/>
    <col min="13319" max="13319" width="8.75" style="21" customWidth="1"/>
    <col min="13320" max="13320" width="9.125" style="21" customWidth="1"/>
    <col min="13321" max="13323" width="9" style="21"/>
    <col min="13324" max="13324" width="15.5" style="21" customWidth="1"/>
    <col min="13325" max="13568" width="9" style="21"/>
    <col min="13569" max="13569" width="6.875" style="21" customWidth="1"/>
    <col min="13570" max="13570" width="27.75" style="21" customWidth="1"/>
    <col min="13571" max="13571" width="5.75" style="21" customWidth="1"/>
    <col min="13572" max="13572" width="6.625" style="21" customWidth="1"/>
    <col min="13573" max="13573" width="8" style="21" customWidth="1"/>
    <col min="13574" max="13574" width="7.875" style="21" customWidth="1"/>
    <col min="13575" max="13575" width="8.75" style="21" customWidth="1"/>
    <col min="13576" max="13576" width="9.125" style="21" customWidth="1"/>
    <col min="13577" max="13579" width="9" style="21"/>
    <col min="13580" max="13580" width="15.5" style="21" customWidth="1"/>
    <col min="13581" max="13824" width="9" style="21"/>
    <col min="13825" max="13825" width="6.875" style="21" customWidth="1"/>
    <col min="13826" max="13826" width="27.75" style="21" customWidth="1"/>
    <col min="13827" max="13827" width="5.75" style="21" customWidth="1"/>
    <col min="13828" max="13828" width="6.625" style="21" customWidth="1"/>
    <col min="13829" max="13829" width="8" style="21" customWidth="1"/>
    <col min="13830" max="13830" width="7.875" style="21" customWidth="1"/>
    <col min="13831" max="13831" width="8.75" style="21" customWidth="1"/>
    <col min="13832" max="13832" width="9.125" style="21" customWidth="1"/>
    <col min="13833" max="13835" width="9" style="21"/>
    <col min="13836" max="13836" width="15.5" style="21" customWidth="1"/>
    <col min="13837" max="14080" width="9" style="21"/>
    <col min="14081" max="14081" width="6.875" style="21" customWidth="1"/>
    <col min="14082" max="14082" width="27.75" style="21" customWidth="1"/>
    <col min="14083" max="14083" width="5.75" style="21" customWidth="1"/>
    <col min="14084" max="14084" width="6.625" style="21" customWidth="1"/>
    <col min="14085" max="14085" width="8" style="21" customWidth="1"/>
    <col min="14086" max="14086" width="7.875" style="21" customWidth="1"/>
    <col min="14087" max="14087" width="8.75" style="21" customWidth="1"/>
    <col min="14088" max="14088" width="9.125" style="21" customWidth="1"/>
    <col min="14089" max="14091" width="9" style="21"/>
    <col min="14092" max="14092" width="15.5" style="21" customWidth="1"/>
    <col min="14093" max="14336" width="9" style="21"/>
    <col min="14337" max="14337" width="6.875" style="21" customWidth="1"/>
    <col min="14338" max="14338" width="27.75" style="21" customWidth="1"/>
    <col min="14339" max="14339" width="5.75" style="21" customWidth="1"/>
    <col min="14340" max="14340" width="6.625" style="21" customWidth="1"/>
    <col min="14341" max="14341" width="8" style="21" customWidth="1"/>
    <col min="14342" max="14342" width="7.875" style="21" customWidth="1"/>
    <col min="14343" max="14343" width="8.75" style="21" customWidth="1"/>
    <col min="14344" max="14344" width="9.125" style="21" customWidth="1"/>
    <col min="14345" max="14347" width="9" style="21"/>
    <col min="14348" max="14348" width="15.5" style="21" customWidth="1"/>
    <col min="14349" max="14592" width="9" style="21"/>
    <col min="14593" max="14593" width="6.875" style="21" customWidth="1"/>
    <col min="14594" max="14594" width="27.75" style="21" customWidth="1"/>
    <col min="14595" max="14595" width="5.75" style="21" customWidth="1"/>
    <col min="14596" max="14596" width="6.625" style="21" customWidth="1"/>
    <col min="14597" max="14597" width="8" style="21" customWidth="1"/>
    <col min="14598" max="14598" width="7.875" style="21" customWidth="1"/>
    <col min="14599" max="14599" width="8.75" style="21" customWidth="1"/>
    <col min="14600" max="14600" width="9.125" style="21" customWidth="1"/>
    <col min="14601" max="14603" width="9" style="21"/>
    <col min="14604" max="14604" width="15.5" style="21" customWidth="1"/>
    <col min="14605" max="14848" width="9" style="21"/>
    <col min="14849" max="14849" width="6.875" style="21" customWidth="1"/>
    <col min="14850" max="14850" width="27.75" style="21" customWidth="1"/>
    <col min="14851" max="14851" width="5.75" style="21" customWidth="1"/>
    <col min="14852" max="14852" width="6.625" style="21" customWidth="1"/>
    <col min="14853" max="14853" width="8" style="21" customWidth="1"/>
    <col min="14854" max="14854" width="7.875" style="21" customWidth="1"/>
    <col min="14855" max="14855" width="8.75" style="21" customWidth="1"/>
    <col min="14856" max="14856" width="9.125" style="21" customWidth="1"/>
    <col min="14857" max="14859" width="9" style="21"/>
    <col min="14860" max="14860" width="15.5" style="21" customWidth="1"/>
    <col min="14861" max="15104" width="9" style="21"/>
    <col min="15105" max="15105" width="6.875" style="21" customWidth="1"/>
    <col min="15106" max="15106" width="27.75" style="21" customWidth="1"/>
    <col min="15107" max="15107" width="5.75" style="21" customWidth="1"/>
    <col min="15108" max="15108" width="6.625" style="21" customWidth="1"/>
    <col min="15109" max="15109" width="8" style="21" customWidth="1"/>
    <col min="15110" max="15110" width="7.875" style="21" customWidth="1"/>
    <col min="15111" max="15111" width="8.75" style="21" customWidth="1"/>
    <col min="15112" max="15112" width="9.125" style="21" customWidth="1"/>
    <col min="15113" max="15115" width="9" style="21"/>
    <col min="15116" max="15116" width="15.5" style="21" customWidth="1"/>
    <col min="15117" max="15360" width="9" style="21"/>
    <col min="15361" max="15361" width="6.875" style="21" customWidth="1"/>
    <col min="15362" max="15362" width="27.75" style="21" customWidth="1"/>
    <col min="15363" max="15363" width="5.75" style="21" customWidth="1"/>
    <col min="15364" max="15364" width="6.625" style="21" customWidth="1"/>
    <col min="15365" max="15365" width="8" style="21" customWidth="1"/>
    <col min="15366" max="15366" width="7.875" style="21" customWidth="1"/>
    <col min="15367" max="15367" width="8.75" style="21" customWidth="1"/>
    <col min="15368" max="15368" width="9.125" style="21" customWidth="1"/>
    <col min="15369" max="15371" width="9" style="21"/>
    <col min="15372" max="15372" width="15.5" style="21" customWidth="1"/>
    <col min="15373" max="15616" width="9" style="21"/>
    <col min="15617" max="15617" width="6.875" style="21" customWidth="1"/>
    <col min="15618" max="15618" width="27.75" style="21" customWidth="1"/>
    <col min="15619" max="15619" width="5.75" style="21" customWidth="1"/>
    <col min="15620" max="15620" width="6.625" style="21" customWidth="1"/>
    <col min="15621" max="15621" width="8" style="21" customWidth="1"/>
    <col min="15622" max="15622" width="7.875" style="21" customWidth="1"/>
    <col min="15623" max="15623" width="8.75" style="21" customWidth="1"/>
    <col min="15624" max="15624" width="9.125" style="21" customWidth="1"/>
    <col min="15625" max="15627" width="9" style="21"/>
    <col min="15628" max="15628" width="15.5" style="21" customWidth="1"/>
    <col min="15629" max="15872" width="9" style="21"/>
    <col min="15873" max="15873" width="6.875" style="21" customWidth="1"/>
    <col min="15874" max="15874" width="27.75" style="21" customWidth="1"/>
    <col min="15875" max="15875" width="5.75" style="21" customWidth="1"/>
    <col min="15876" max="15876" width="6.625" style="21" customWidth="1"/>
    <col min="15877" max="15877" width="8" style="21" customWidth="1"/>
    <col min="15878" max="15878" width="7.875" style="21" customWidth="1"/>
    <col min="15879" max="15879" width="8.75" style="21" customWidth="1"/>
    <col min="15880" max="15880" width="9.125" style="21" customWidth="1"/>
    <col min="15881" max="15883" width="9" style="21"/>
    <col min="15884" max="15884" width="15.5" style="21" customWidth="1"/>
    <col min="15885" max="16128" width="9" style="21"/>
    <col min="16129" max="16129" width="6.875" style="21" customWidth="1"/>
    <col min="16130" max="16130" width="27.75" style="21" customWidth="1"/>
    <col min="16131" max="16131" width="5.75" style="21" customWidth="1"/>
    <col min="16132" max="16132" width="6.625" style="21" customWidth="1"/>
    <col min="16133" max="16133" width="8" style="21" customWidth="1"/>
    <col min="16134" max="16134" width="7.875" style="21" customWidth="1"/>
    <col min="16135" max="16135" width="8.75" style="21" customWidth="1"/>
    <col min="16136" max="16136" width="9.125" style="21" customWidth="1"/>
    <col min="16137" max="16139" width="9" style="21"/>
    <col min="16140" max="16140" width="15.5" style="21" customWidth="1"/>
    <col min="16141" max="16384" width="9" style="21"/>
  </cols>
  <sheetData>
    <row r="1" ht="30" customHeight="1" spans="1:8">
      <c r="A1" s="23" t="s">
        <v>107</v>
      </c>
      <c r="B1" s="23"/>
      <c r="C1" s="23"/>
      <c r="D1" s="23"/>
      <c r="E1" s="23"/>
      <c r="F1" s="23"/>
      <c r="G1" s="23"/>
      <c r="H1" s="23"/>
    </row>
    <row r="2" customHeight="1" spans="1:9">
      <c r="A2" s="24" t="s">
        <v>108</v>
      </c>
      <c r="B2" s="24" t="s">
        <v>41</v>
      </c>
      <c r="C2" s="24" t="s">
        <v>5</v>
      </c>
      <c r="D2" s="24" t="s">
        <v>42</v>
      </c>
      <c r="E2" s="24" t="s">
        <v>109</v>
      </c>
      <c r="F2" s="24"/>
      <c r="G2" s="24" t="s">
        <v>110</v>
      </c>
      <c r="H2" s="24"/>
      <c r="I2" s="43"/>
    </row>
    <row r="3" customHeight="1" spans="1:9">
      <c r="A3" s="24"/>
      <c r="B3" s="24"/>
      <c r="C3" s="24"/>
      <c r="D3" s="24"/>
      <c r="E3" s="25" t="s">
        <v>111</v>
      </c>
      <c r="F3" s="25" t="s">
        <v>112</v>
      </c>
      <c r="G3" s="24" t="s">
        <v>111</v>
      </c>
      <c r="H3" s="24" t="s">
        <v>112</v>
      </c>
      <c r="I3" s="43"/>
    </row>
    <row r="4" customHeight="1" spans="1:10">
      <c r="A4" s="26" t="s">
        <v>113</v>
      </c>
      <c r="B4" s="26"/>
      <c r="C4" s="26"/>
      <c r="D4" s="26"/>
      <c r="E4" s="27"/>
      <c r="F4" s="28"/>
      <c r="G4" s="28"/>
      <c r="H4" s="28"/>
      <c r="I4" s="44"/>
      <c r="J4" s="45"/>
    </row>
    <row r="5" customHeight="1" spans="1:10">
      <c r="A5" s="29" t="s">
        <v>114</v>
      </c>
      <c r="B5" s="30" t="s">
        <v>115</v>
      </c>
      <c r="C5" s="31"/>
      <c r="D5" s="31"/>
      <c r="E5" s="32"/>
      <c r="F5" s="32"/>
      <c r="G5" s="33"/>
      <c r="H5" s="33"/>
      <c r="I5" s="45"/>
      <c r="J5" s="45"/>
    </row>
    <row r="6" customHeight="1" spans="1:10">
      <c r="A6" s="34">
        <v>1</v>
      </c>
      <c r="B6" s="31" t="s">
        <v>116</v>
      </c>
      <c r="C6" s="31" t="s">
        <v>117</v>
      </c>
      <c r="D6" s="31">
        <v>2</v>
      </c>
      <c r="E6" s="35"/>
      <c r="F6" s="35"/>
      <c r="G6" s="35"/>
      <c r="H6" s="35"/>
      <c r="I6" s="45"/>
      <c r="J6" s="45"/>
    </row>
    <row r="7" customHeight="1" spans="1:10">
      <c r="A7" s="34"/>
      <c r="B7" s="29" t="s">
        <v>118</v>
      </c>
      <c r="C7" s="36"/>
      <c r="D7" s="37">
        <v>0.0574</v>
      </c>
      <c r="E7" s="38"/>
      <c r="F7" s="38"/>
      <c r="G7" s="39"/>
      <c r="H7" s="35"/>
      <c r="I7" s="45"/>
      <c r="J7" s="45"/>
    </row>
    <row r="8" customHeight="1" spans="1:10">
      <c r="A8" s="29" t="s">
        <v>119</v>
      </c>
      <c r="B8" s="30" t="s">
        <v>120</v>
      </c>
      <c r="C8" s="31"/>
      <c r="D8" s="31"/>
      <c r="E8" s="32"/>
      <c r="F8" s="32"/>
      <c r="G8" s="33"/>
      <c r="H8" s="33"/>
      <c r="I8" s="45"/>
      <c r="J8" s="45"/>
    </row>
    <row r="9" customHeight="1" spans="1:10">
      <c r="A9" s="34">
        <v>1</v>
      </c>
      <c r="B9" s="31" t="s">
        <v>121</v>
      </c>
      <c r="C9" s="40" t="s">
        <v>122</v>
      </c>
      <c r="D9" s="31">
        <v>4</v>
      </c>
      <c r="E9" s="35"/>
      <c r="F9" s="35"/>
      <c r="G9" s="35"/>
      <c r="H9" s="35"/>
      <c r="I9" s="45"/>
      <c r="J9" s="45"/>
    </row>
    <row r="10" customHeight="1" spans="1:10">
      <c r="A10" s="34">
        <v>2</v>
      </c>
      <c r="B10" s="31" t="s">
        <v>123</v>
      </c>
      <c r="C10" s="31" t="s">
        <v>124</v>
      </c>
      <c r="D10" s="31">
        <f>D9</f>
        <v>4</v>
      </c>
      <c r="E10" s="35">
        <v>0</v>
      </c>
      <c r="F10" s="35"/>
      <c r="G10" s="35">
        <v>0</v>
      </c>
      <c r="H10" s="35"/>
      <c r="I10" s="45"/>
      <c r="J10" s="45"/>
    </row>
    <row r="11" customHeight="1" spans="1:10">
      <c r="A11" s="34">
        <v>3</v>
      </c>
      <c r="B11" s="31" t="s">
        <v>125</v>
      </c>
      <c r="C11" s="31" t="s">
        <v>124</v>
      </c>
      <c r="D11" s="31">
        <f>D9*2</f>
        <v>8</v>
      </c>
      <c r="E11" s="35"/>
      <c r="F11" s="35"/>
      <c r="G11" s="35"/>
      <c r="H11" s="35"/>
      <c r="I11" s="45"/>
      <c r="J11" s="45"/>
    </row>
    <row r="12" customHeight="1" spans="1:10">
      <c r="A12" s="34">
        <v>4</v>
      </c>
      <c r="B12" s="31" t="s">
        <v>126</v>
      </c>
      <c r="C12" s="31" t="s">
        <v>124</v>
      </c>
      <c r="D12" s="31">
        <f>D9</f>
        <v>4</v>
      </c>
      <c r="E12" s="35"/>
      <c r="F12" s="35"/>
      <c r="G12" s="35"/>
      <c r="H12" s="35"/>
      <c r="I12" s="45"/>
      <c r="J12" s="45"/>
    </row>
    <row r="13" customHeight="1" spans="1:10">
      <c r="A13" s="34">
        <v>5</v>
      </c>
      <c r="B13" s="31" t="s">
        <v>127</v>
      </c>
      <c r="C13" s="31" t="s">
        <v>124</v>
      </c>
      <c r="D13" s="31">
        <f>D9</f>
        <v>4</v>
      </c>
      <c r="E13" s="35"/>
      <c r="F13" s="35"/>
      <c r="G13" s="35"/>
      <c r="H13" s="35"/>
      <c r="I13" s="45"/>
      <c r="J13" s="45"/>
    </row>
    <row r="14" customHeight="1" spans="1:10">
      <c r="A14" s="34">
        <v>6</v>
      </c>
      <c r="B14" s="31" t="s">
        <v>128</v>
      </c>
      <c r="C14" s="31" t="s">
        <v>124</v>
      </c>
      <c r="D14" s="31">
        <f>D9</f>
        <v>4</v>
      </c>
      <c r="E14" s="35"/>
      <c r="F14" s="35"/>
      <c r="G14" s="35"/>
      <c r="H14" s="35"/>
      <c r="I14" s="45"/>
      <c r="J14" s="45"/>
    </row>
    <row r="15" customHeight="1" spans="1:10">
      <c r="A15" s="34">
        <v>7</v>
      </c>
      <c r="B15" s="31" t="s">
        <v>129</v>
      </c>
      <c r="C15" s="31" t="s">
        <v>124</v>
      </c>
      <c r="D15" s="31">
        <f>D9</f>
        <v>4</v>
      </c>
      <c r="E15" s="35"/>
      <c r="F15" s="35"/>
      <c r="G15" s="35"/>
      <c r="H15" s="35"/>
      <c r="I15" s="45"/>
      <c r="J15" s="45"/>
    </row>
    <row r="16" customHeight="1" spans="1:10">
      <c r="A16" s="34">
        <v>8</v>
      </c>
      <c r="B16" s="31" t="s">
        <v>130</v>
      </c>
      <c r="C16" s="31" t="s">
        <v>124</v>
      </c>
      <c r="D16" s="31">
        <f>D9</f>
        <v>4</v>
      </c>
      <c r="E16" s="35"/>
      <c r="F16" s="35">
        <v>0</v>
      </c>
      <c r="G16" s="35"/>
      <c r="H16" s="35">
        <v>0</v>
      </c>
      <c r="I16" s="45"/>
      <c r="J16" s="45"/>
    </row>
    <row r="17" customHeight="1" spans="1:10">
      <c r="A17" s="34">
        <v>9</v>
      </c>
      <c r="B17" s="31" t="s">
        <v>131</v>
      </c>
      <c r="C17" s="31" t="s">
        <v>124</v>
      </c>
      <c r="D17" s="31">
        <f>D9</f>
        <v>4</v>
      </c>
      <c r="E17" s="35"/>
      <c r="F17" s="35">
        <v>0</v>
      </c>
      <c r="G17" s="35"/>
      <c r="H17" s="35">
        <v>0</v>
      </c>
      <c r="I17" s="45"/>
      <c r="J17" s="45"/>
    </row>
    <row r="18" customHeight="1" spans="1:10">
      <c r="A18" s="34">
        <v>10</v>
      </c>
      <c r="B18" s="31" t="s">
        <v>132</v>
      </c>
      <c r="C18" s="31" t="s">
        <v>124</v>
      </c>
      <c r="D18" s="31">
        <f>D9</f>
        <v>4</v>
      </c>
      <c r="E18" s="35"/>
      <c r="F18" s="35"/>
      <c r="G18" s="35"/>
      <c r="H18" s="35"/>
      <c r="I18" s="45"/>
      <c r="J18" s="45"/>
    </row>
    <row r="19" customHeight="1" spans="1:10">
      <c r="A19" s="34">
        <v>11</v>
      </c>
      <c r="B19" s="31" t="s">
        <v>133</v>
      </c>
      <c r="C19" s="31" t="s">
        <v>124</v>
      </c>
      <c r="D19" s="31">
        <f>D9</f>
        <v>4</v>
      </c>
      <c r="E19" s="35">
        <v>0</v>
      </c>
      <c r="F19" s="35"/>
      <c r="G19" s="35">
        <v>0</v>
      </c>
      <c r="H19" s="35"/>
      <c r="I19" s="45"/>
      <c r="J19" s="45"/>
    </row>
    <row r="20" customHeight="1" spans="1:10">
      <c r="A20" s="34">
        <v>12</v>
      </c>
      <c r="B20" s="31" t="s">
        <v>134</v>
      </c>
      <c r="C20" s="31" t="s">
        <v>124</v>
      </c>
      <c r="D20" s="31">
        <f>D9</f>
        <v>4</v>
      </c>
      <c r="E20" s="35"/>
      <c r="F20" s="35"/>
      <c r="G20" s="35"/>
      <c r="H20" s="35"/>
      <c r="I20" s="45"/>
      <c r="J20" s="45"/>
    </row>
    <row r="21" customHeight="1" spans="1:10">
      <c r="A21" s="34">
        <v>13</v>
      </c>
      <c r="B21" s="31" t="s">
        <v>135</v>
      </c>
      <c r="C21" s="31" t="s">
        <v>124</v>
      </c>
      <c r="D21" s="31">
        <f>D9</f>
        <v>4</v>
      </c>
      <c r="E21" s="35"/>
      <c r="F21" s="35">
        <v>0</v>
      </c>
      <c r="G21" s="35"/>
      <c r="H21" s="35">
        <v>0</v>
      </c>
      <c r="I21" s="45"/>
      <c r="J21" s="45"/>
    </row>
    <row r="22" customHeight="1" spans="1:10">
      <c r="A22" s="34">
        <v>14</v>
      </c>
      <c r="B22" s="31" t="s">
        <v>136</v>
      </c>
      <c r="C22" s="31" t="s">
        <v>124</v>
      </c>
      <c r="D22" s="31">
        <f>D9</f>
        <v>4</v>
      </c>
      <c r="E22" s="35"/>
      <c r="F22" s="35"/>
      <c r="G22" s="35"/>
      <c r="H22" s="35"/>
      <c r="I22" s="45"/>
      <c r="J22" s="45"/>
    </row>
    <row r="23" customHeight="1" spans="1:10">
      <c r="A23" s="34"/>
      <c r="B23" s="31" t="s">
        <v>137</v>
      </c>
      <c r="C23" s="31"/>
      <c r="D23" s="31"/>
      <c r="E23" s="35"/>
      <c r="F23" s="35"/>
      <c r="G23" s="35"/>
      <c r="H23" s="35"/>
      <c r="I23" s="45"/>
      <c r="J23" s="45"/>
    </row>
    <row r="24" customHeight="1" spans="1:10">
      <c r="A24" s="34"/>
      <c r="B24" s="29" t="s">
        <v>118</v>
      </c>
      <c r="C24" s="36"/>
      <c r="D24" s="37">
        <v>0.0574</v>
      </c>
      <c r="E24" s="38"/>
      <c r="F24" s="38"/>
      <c r="G24" s="39"/>
      <c r="H24" s="35"/>
      <c r="I24" s="45"/>
      <c r="J24" s="45"/>
    </row>
    <row r="25" customHeight="1" spans="1:10">
      <c r="A25" s="29" t="s">
        <v>138</v>
      </c>
      <c r="B25" s="30" t="s">
        <v>139</v>
      </c>
      <c r="C25" s="31"/>
      <c r="D25" s="31"/>
      <c r="E25" s="32"/>
      <c r="F25" s="32"/>
      <c r="G25" s="33"/>
      <c r="H25" s="33"/>
      <c r="I25" s="45"/>
      <c r="J25" s="45"/>
    </row>
    <row r="26" customHeight="1" spans="1:10">
      <c r="A26" s="34">
        <v>1</v>
      </c>
      <c r="B26" s="40" t="s">
        <v>140</v>
      </c>
      <c r="C26" s="31" t="s">
        <v>124</v>
      </c>
      <c r="D26" s="31">
        <v>5</v>
      </c>
      <c r="E26" s="35"/>
      <c r="F26" s="35"/>
      <c r="G26" s="35"/>
      <c r="H26" s="35"/>
      <c r="I26" s="45"/>
      <c r="J26" s="45"/>
    </row>
    <row r="27" customHeight="1" spans="1:10">
      <c r="A27" s="34">
        <v>2</v>
      </c>
      <c r="B27" s="31" t="s">
        <v>133</v>
      </c>
      <c r="C27" s="31" t="s">
        <v>124</v>
      </c>
      <c r="D27" s="31">
        <f>D26</f>
        <v>5</v>
      </c>
      <c r="E27" s="35">
        <v>0</v>
      </c>
      <c r="F27" s="35"/>
      <c r="G27" s="35">
        <v>0</v>
      </c>
      <c r="H27" s="35"/>
      <c r="I27" s="45"/>
      <c r="J27" s="45"/>
    </row>
    <row r="28" customHeight="1" spans="1:10">
      <c r="A28" s="34">
        <v>3</v>
      </c>
      <c r="B28" s="40" t="s">
        <v>141</v>
      </c>
      <c r="C28" s="40" t="s">
        <v>122</v>
      </c>
      <c r="D28" s="31">
        <f>D26</f>
        <v>5</v>
      </c>
      <c r="E28" s="35"/>
      <c r="F28" s="35"/>
      <c r="G28" s="35"/>
      <c r="H28" s="35"/>
      <c r="I28" s="45"/>
      <c r="J28" s="45"/>
    </row>
    <row r="29" customHeight="1" spans="1:10">
      <c r="A29" s="34">
        <v>4</v>
      </c>
      <c r="B29" s="40" t="s">
        <v>142</v>
      </c>
      <c r="C29" s="31" t="s">
        <v>122</v>
      </c>
      <c r="D29" s="31">
        <f>D26</f>
        <v>5</v>
      </c>
      <c r="E29" s="31"/>
      <c r="F29" s="31"/>
      <c r="G29" s="31"/>
      <c r="H29" s="31"/>
      <c r="I29" s="45"/>
      <c r="J29" s="45"/>
    </row>
    <row r="30" customHeight="1" spans="1:10">
      <c r="A30" s="34">
        <v>5</v>
      </c>
      <c r="B30" s="40" t="s">
        <v>143</v>
      </c>
      <c r="C30" s="31" t="s">
        <v>124</v>
      </c>
      <c r="D30" s="31">
        <f>D26</f>
        <v>5</v>
      </c>
      <c r="E30" s="35">
        <v>0</v>
      </c>
      <c r="F30" s="35"/>
      <c r="G30" s="35">
        <v>0</v>
      </c>
      <c r="H30" s="35"/>
      <c r="I30" s="45"/>
      <c r="J30" s="45"/>
    </row>
    <row r="31" customHeight="1" spans="1:10">
      <c r="A31" s="34">
        <v>6</v>
      </c>
      <c r="B31" s="31" t="s">
        <v>144</v>
      </c>
      <c r="C31" s="31" t="s">
        <v>124</v>
      </c>
      <c r="D31" s="31">
        <f>D26</f>
        <v>5</v>
      </c>
      <c r="E31" s="35"/>
      <c r="F31" s="35"/>
      <c r="G31" s="35"/>
      <c r="H31" s="35"/>
      <c r="I31" s="45"/>
      <c r="J31" s="45"/>
    </row>
    <row r="32" customHeight="1" spans="1:10">
      <c r="A32" s="34">
        <v>7</v>
      </c>
      <c r="B32" s="31" t="s">
        <v>145</v>
      </c>
      <c r="C32" s="40" t="s">
        <v>122</v>
      </c>
      <c r="D32" s="31">
        <f>D26</f>
        <v>5</v>
      </c>
      <c r="E32" s="35"/>
      <c r="F32" s="35"/>
      <c r="G32" s="35"/>
      <c r="H32" s="35"/>
      <c r="I32" s="45"/>
      <c r="J32" s="45"/>
    </row>
    <row r="33" customHeight="1" spans="1:10">
      <c r="A33" s="34">
        <v>8</v>
      </c>
      <c r="B33" s="31" t="s">
        <v>146</v>
      </c>
      <c r="C33" s="40" t="s">
        <v>147</v>
      </c>
      <c r="D33" s="31">
        <f>D26</f>
        <v>5</v>
      </c>
      <c r="E33" s="35"/>
      <c r="F33" s="35"/>
      <c r="G33" s="35"/>
      <c r="H33" s="35"/>
      <c r="I33" s="45"/>
      <c r="J33" s="45"/>
    </row>
    <row r="34" customHeight="1" spans="1:10">
      <c r="A34" s="34">
        <v>9</v>
      </c>
      <c r="B34" s="40" t="s">
        <v>148</v>
      </c>
      <c r="C34" s="31" t="s">
        <v>149</v>
      </c>
      <c r="D34" s="31">
        <f>D26</f>
        <v>5</v>
      </c>
      <c r="E34" s="35">
        <v>0</v>
      </c>
      <c r="F34" s="35"/>
      <c r="G34" s="35">
        <v>0</v>
      </c>
      <c r="H34" s="35"/>
      <c r="I34" s="45"/>
      <c r="J34" s="45"/>
    </row>
    <row r="35" customHeight="1" spans="1:10">
      <c r="A35" s="34"/>
      <c r="B35" s="31" t="s">
        <v>137</v>
      </c>
      <c r="C35" s="31"/>
      <c r="D35" s="31"/>
      <c r="E35" s="35"/>
      <c r="F35" s="35"/>
      <c r="G35" s="35"/>
      <c r="H35" s="35"/>
      <c r="I35" s="45"/>
      <c r="J35" s="45"/>
    </row>
    <row r="36" customHeight="1" spans="1:10">
      <c r="A36" s="34"/>
      <c r="B36" s="29" t="s">
        <v>118</v>
      </c>
      <c r="C36" s="36"/>
      <c r="D36" s="37">
        <v>0.0574</v>
      </c>
      <c r="E36" s="38"/>
      <c r="F36" s="38"/>
      <c r="G36" s="39"/>
      <c r="H36" s="35"/>
      <c r="I36" s="45"/>
      <c r="J36" s="45"/>
    </row>
    <row r="37" customHeight="1" spans="1:10">
      <c r="A37" s="41" t="s">
        <v>98</v>
      </c>
      <c r="B37" s="30" t="s">
        <v>150</v>
      </c>
      <c r="C37" s="31"/>
      <c r="D37" s="31"/>
      <c r="E37" s="32"/>
      <c r="F37" s="32"/>
      <c r="G37" s="33"/>
      <c r="H37" s="33"/>
      <c r="I37" s="45"/>
      <c r="J37" s="45"/>
    </row>
    <row r="38" customHeight="1" spans="1:10">
      <c r="A38" s="34">
        <v>1</v>
      </c>
      <c r="B38" s="40" t="s">
        <v>151</v>
      </c>
      <c r="C38" s="31" t="s">
        <v>117</v>
      </c>
      <c r="D38" s="31">
        <v>4</v>
      </c>
      <c r="E38" s="35"/>
      <c r="F38" s="35">
        <v>0</v>
      </c>
      <c r="G38" s="35"/>
      <c r="H38" s="35">
        <v>0</v>
      </c>
      <c r="I38" s="45"/>
      <c r="J38" s="45"/>
    </row>
    <row r="39" customHeight="1" spans="1:10">
      <c r="A39" s="34">
        <v>2</v>
      </c>
      <c r="B39" s="40" t="s">
        <v>152</v>
      </c>
      <c r="C39" s="40" t="s">
        <v>153</v>
      </c>
      <c r="D39" s="31">
        <v>1</v>
      </c>
      <c r="E39" s="35"/>
      <c r="F39" s="35">
        <v>0</v>
      </c>
      <c r="G39" s="35"/>
      <c r="H39" s="35">
        <v>0</v>
      </c>
      <c r="I39" s="45"/>
      <c r="J39" s="45"/>
    </row>
    <row r="40" customHeight="1" spans="1:10">
      <c r="A40" s="34"/>
      <c r="B40" s="29" t="s">
        <v>118</v>
      </c>
      <c r="C40" s="36"/>
      <c r="D40" s="37">
        <v>0.0574</v>
      </c>
      <c r="E40" s="38"/>
      <c r="F40" s="38"/>
      <c r="G40" s="39"/>
      <c r="H40" s="35"/>
      <c r="I40" s="45"/>
      <c r="J40" s="45"/>
    </row>
    <row r="41" customHeight="1" spans="1:9">
      <c r="A41" s="41" t="s">
        <v>102</v>
      </c>
      <c r="B41" s="30" t="s">
        <v>103</v>
      </c>
      <c r="C41" s="31"/>
      <c r="D41" s="31"/>
      <c r="E41" s="32"/>
      <c r="F41" s="32"/>
      <c r="G41" s="33"/>
      <c r="H41" s="33"/>
      <c r="I41" s="45"/>
    </row>
    <row r="42" customHeight="1" spans="1:9">
      <c r="A42" s="34">
        <v>1</v>
      </c>
      <c r="B42" s="40" t="s">
        <v>154</v>
      </c>
      <c r="C42" s="40" t="s">
        <v>153</v>
      </c>
      <c r="D42" s="31">
        <v>4</v>
      </c>
      <c r="E42" s="35"/>
      <c r="F42" s="35">
        <v>0</v>
      </c>
      <c r="G42" s="35"/>
      <c r="H42" s="35">
        <v>0</v>
      </c>
      <c r="I42" s="45"/>
    </row>
    <row r="43" customHeight="1" spans="1:9">
      <c r="A43" s="34">
        <v>2</v>
      </c>
      <c r="B43" s="40" t="s">
        <v>155</v>
      </c>
      <c r="C43" s="40" t="s">
        <v>153</v>
      </c>
      <c r="D43" s="31">
        <v>1</v>
      </c>
      <c r="E43" s="35"/>
      <c r="F43" s="35"/>
      <c r="G43" s="35"/>
      <c r="H43" s="35"/>
      <c r="I43" s="45"/>
    </row>
    <row r="44" customHeight="1" spans="1:9">
      <c r="A44" s="34">
        <v>3</v>
      </c>
      <c r="B44" s="40" t="s">
        <v>156</v>
      </c>
      <c r="C44" s="31" t="s">
        <v>149</v>
      </c>
      <c r="D44" s="31">
        <v>1</v>
      </c>
      <c r="E44" s="35">
        <v>0</v>
      </c>
      <c r="F44" s="35"/>
      <c r="G44" s="35">
        <v>0</v>
      </c>
      <c r="H44" s="35"/>
      <c r="I44" s="45"/>
    </row>
    <row r="45" customHeight="1" spans="1:9">
      <c r="A45" s="34"/>
      <c r="B45" s="31" t="s">
        <v>137</v>
      </c>
      <c r="C45" s="31"/>
      <c r="D45" s="31"/>
      <c r="E45" s="35"/>
      <c r="F45" s="35"/>
      <c r="G45" s="35"/>
      <c r="H45" s="35"/>
      <c r="I45" s="45"/>
    </row>
    <row r="46" customHeight="1" spans="1:9">
      <c r="A46" s="34"/>
      <c r="B46" s="29" t="s">
        <v>118</v>
      </c>
      <c r="C46" s="36"/>
      <c r="D46" s="37">
        <v>0.0574</v>
      </c>
      <c r="E46" s="38"/>
      <c r="F46" s="38"/>
      <c r="G46" s="39"/>
      <c r="H46" s="35"/>
      <c r="I46" s="45"/>
    </row>
    <row r="47" customHeight="1" spans="1:9">
      <c r="A47" s="41" t="s">
        <v>157</v>
      </c>
      <c r="B47" s="30" t="s">
        <v>158</v>
      </c>
      <c r="C47" s="40" t="s">
        <v>159</v>
      </c>
      <c r="D47" s="31">
        <v>1</v>
      </c>
      <c r="E47" s="32">
        <v>0</v>
      </c>
      <c r="F47" s="32"/>
      <c r="G47" s="33">
        <v>0</v>
      </c>
      <c r="H47" s="42"/>
      <c r="I47" s="43"/>
    </row>
  </sheetData>
  <mergeCells count="8">
    <mergeCell ref="A1:H1"/>
    <mergeCell ref="E2:F2"/>
    <mergeCell ref="G2:H2"/>
    <mergeCell ref="A4:B4"/>
    <mergeCell ref="A2:A3"/>
    <mergeCell ref="B2:B3"/>
    <mergeCell ref="C2:C3"/>
    <mergeCell ref="D2:D3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8"/>
  <sheetViews>
    <sheetView view="pageBreakPreview" zoomScale="205" zoomScaleNormal="100" workbookViewId="0">
      <selection activeCell="B6" sqref="B6"/>
    </sheetView>
  </sheetViews>
  <sheetFormatPr defaultColWidth="9" defaultRowHeight="13.5" outlineLevelRow="7" outlineLevelCol="5"/>
  <cols>
    <col min="1" max="1" width="9.25" customWidth="1"/>
    <col min="2" max="2" width="35.625" customWidth="1"/>
    <col min="4" max="4" width="9.5" customWidth="1"/>
    <col min="5" max="5" width="11.75" customWidth="1"/>
    <col min="6" max="6" width="13.875" customWidth="1"/>
  </cols>
  <sheetData>
    <row r="1" ht="39.95" customHeight="1" spans="1:6">
      <c r="A1" s="1" t="s">
        <v>160</v>
      </c>
      <c r="B1" s="1"/>
      <c r="C1" s="1"/>
      <c r="D1" s="1"/>
      <c r="E1" s="1"/>
      <c r="F1" s="1"/>
    </row>
    <row r="2" ht="24.95" customHeight="1" spans="1:6">
      <c r="A2" s="11" t="s">
        <v>108</v>
      </c>
      <c r="B2" s="11" t="s">
        <v>41</v>
      </c>
      <c r="C2" s="11" t="s">
        <v>5</v>
      </c>
      <c r="D2" s="12" t="s">
        <v>42</v>
      </c>
      <c r="E2" s="12" t="s">
        <v>43</v>
      </c>
      <c r="F2" s="11" t="s">
        <v>44</v>
      </c>
    </row>
    <row r="3" ht="24.95" customHeight="1" spans="1:6">
      <c r="A3" s="13" t="s">
        <v>161</v>
      </c>
      <c r="B3" s="13"/>
      <c r="C3" s="13"/>
      <c r="D3" s="14"/>
      <c r="E3" s="14"/>
      <c r="F3" s="15"/>
    </row>
    <row r="4" ht="24.95" customHeight="1" spans="1:6">
      <c r="A4" s="16" t="s">
        <v>46</v>
      </c>
      <c r="B4" s="16" t="s">
        <v>162</v>
      </c>
      <c r="C4" s="16" t="s">
        <v>163</v>
      </c>
      <c r="D4" s="17">
        <v>0.3</v>
      </c>
      <c r="E4" s="14"/>
      <c r="F4" s="18"/>
    </row>
    <row r="5" ht="24.95" customHeight="1" spans="1:6">
      <c r="A5" s="16" t="s">
        <v>73</v>
      </c>
      <c r="B5" s="16" t="s">
        <v>164</v>
      </c>
      <c r="C5" s="16" t="s">
        <v>165</v>
      </c>
      <c r="D5" s="19">
        <v>50</v>
      </c>
      <c r="E5" s="14"/>
      <c r="F5" s="18"/>
    </row>
    <row r="6" ht="24.95" customHeight="1" spans="1:6">
      <c r="A6" s="20" t="s">
        <v>91</v>
      </c>
      <c r="B6" s="16" t="s">
        <v>166</v>
      </c>
      <c r="C6" s="16" t="s">
        <v>20</v>
      </c>
      <c r="D6" s="19">
        <v>1</v>
      </c>
      <c r="E6" s="16"/>
      <c r="F6" s="7"/>
    </row>
    <row r="7" ht="20.1" customHeight="1"/>
    <row r="8" ht="20.1" customHeight="1"/>
  </sheetData>
  <mergeCells count="2">
    <mergeCell ref="A1:F1"/>
    <mergeCell ref="A3:B3"/>
  </mergeCells>
  <printOptions horizontalCentered="1"/>
  <pageMargins left="0.78740157480315" right="0.590551181102362" top="0.78740157480315" bottom="0.78740157480315" header="0.196850393700787" footer="0.196850393700787"/>
  <pageSetup paperSize="9" orientation="portrait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view="pageBreakPreview" zoomScaleNormal="100" workbookViewId="0">
      <selection activeCell="E4" sqref="E4"/>
    </sheetView>
  </sheetViews>
  <sheetFormatPr defaultColWidth="9" defaultRowHeight="13.5" outlineLevelRow="4" outlineLevelCol="5"/>
  <cols>
    <col min="1" max="1" width="12.875" customWidth="1"/>
    <col min="2" max="2" width="21.625" customWidth="1"/>
    <col min="3" max="3" width="10.75" customWidth="1"/>
    <col min="4" max="4" width="10.875" customWidth="1"/>
    <col min="5" max="6" width="16.375" customWidth="1"/>
  </cols>
  <sheetData>
    <row r="1" ht="39.95" customHeight="1" spans="1:6">
      <c r="A1" s="1" t="s">
        <v>167</v>
      </c>
      <c r="B1" s="1"/>
      <c r="C1" s="1"/>
      <c r="D1" s="1"/>
      <c r="E1" s="1"/>
      <c r="F1" s="1"/>
    </row>
    <row r="2" ht="20.1" customHeight="1" spans="1:6">
      <c r="A2" s="2" t="s">
        <v>108</v>
      </c>
      <c r="B2" s="2" t="s">
        <v>41</v>
      </c>
      <c r="C2" s="2" t="s">
        <v>5</v>
      </c>
      <c r="D2" s="2" t="s">
        <v>42</v>
      </c>
      <c r="E2" s="2" t="s">
        <v>43</v>
      </c>
      <c r="F2" s="2" t="s">
        <v>44</v>
      </c>
    </row>
    <row r="3" ht="20.1" customHeight="1" spans="1:6">
      <c r="A3" s="3" t="s">
        <v>168</v>
      </c>
      <c r="B3" s="4"/>
      <c r="C3" s="5"/>
      <c r="D3" s="6"/>
      <c r="E3" s="6"/>
      <c r="F3" s="7" t="e">
        <f>F4+F5</f>
        <v>#REF!</v>
      </c>
    </row>
    <row r="4" ht="20.1" customHeight="1" spans="1:6">
      <c r="A4" s="8" t="s">
        <v>46</v>
      </c>
      <c r="B4" s="5" t="s">
        <v>169</v>
      </c>
      <c r="C4" s="9" t="s">
        <v>20</v>
      </c>
      <c r="D4" s="10">
        <v>1.5</v>
      </c>
      <c r="E4" s="10" t="e">
        <f>建筑工程!F3+机电设备与安装工程!H4+临时工程!F3+#REF!</f>
        <v>#REF!</v>
      </c>
      <c r="F4" s="7" t="e">
        <f t="shared" ref="F4" si="0">ROUND(D4*E4/100,0)</f>
        <v>#REF!</v>
      </c>
    </row>
    <row r="5" ht="20.1" customHeight="1" spans="1:6">
      <c r="A5" s="8" t="s">
        <v>73</v>
      </c>
      <c r="B5" s="5" t="s">
        <v>170</v>
      </c>
      <c r="C5" s="9" t="s">
        <v>20</v>
      </c>
      <c r="D5" s="10">
        <v>5</v>
      </c>
      <c r="E5" s="10" t="e">
        <f>建筑工程!F3+机电设备与安装工程!H4+临时工程!F3+#REF!</f>
        <v>#REF!</v>
      </c>
      <c r="F5" s="7" t="e">
        <f t="shared" ref="F5" si="1">ROUND(D5*E5/100,0)</f>
        <v>#REF!</v>
      </c>
    </row>
  </sheetData>
  <mergeCells count="2">
    <mergeCell ref="A1:F1"/>
    <mergeCell ref="A3:B3"/>
  </mergeCells>
  <printOptions horizontalCentered="1"/>
  <pageMargins left="0.78740157480315" right="0.590551181102362" top="0.78740157480315" bottom="0.78740157480315" header="0.196850393700787" footer="0.196850393700787"/>
  <pageSetup paperSize="9" orientation="portrait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 otherUserPermission="visible"/>
  <rangeList sheetStid="2" master="" otherUserPermission="visible">
    <arrUserId title="区域1_1_1_1" rangeCreator="" othersAccessPermission="edit"/>
    <arrUserId title="区域1_1_1_1_1_1" rangeCreator="" othersAccessPermission="edit"/>
    <arrUserId title="区域1_1_1_1_3_2" rangeCreator="" othersAccessPermission="edit"/>
    <arrUserId title="区域1_1_1_1_1_1_1" rangeCreator="" othersAccessPermission="edit"/>
  </rangeList>
  <rangeList sheetStid="18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设计费</vt:lpstr>
      <vt:lpstr>建筑工程</vt:lpstr>
      <vt:lpstr>机电设备与安装工程</vt:lpstr>
      <vt:lpstr>临时工程</vt:lpstr>
      <vt:lpstr>独立费用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……</cp:lastModifiedBy>
  <dcterms:created xsi:type="dcterms:W3CDTF">2006-09-16T00:00:00Z</dcterms:created>
  <cp:lastPrinted>2025-02-07T05:21:00Z</cp:lastPrinted>
  <dcterms:modified xsi:type="dcterms:W3CDTF">2025-07-14T07:36:41Z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3619181D9D5E499CA273D10363804F5F_13</vt:lpwstr>
  </property>
  <property fmtid="{D5CDD505-2E9C-101B-9397-08002B2CF9AE}" pid="3" name="KSOProductBuildVer">
    <vt:lpwstr>2052-12.1.0.22175</vt:lpwstr>
  </property>
</Properties>
</file>