
<file path=[Content_Types].xml><?xml version="1.0" encoding="utf-8"?>
<Types xmlns="http://schemas.openxmlformats.org/package/2006/content-types">
  <Default Extension="png" ContentType="image/png"/>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ellimages.xml" ContentType="application/vnd.wps-officedocument.cellimag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3"/>
  </bookViews>
  <sheets>
    <sheet name="初中音乐" sheetId="1" r:id="rId1"/>
    <sheet name="初中体育" sheetId="3" r:id="rId2"/>
    <sheet name="初中美术" sheetId="4" r:id="rId3"/>
    <sheet name="化学仪器" sheetId="9" r:id="rId4"/>
  </sheets>
  <definedNames>
    <definedName name="_xlnm._FilterDatabase" localSheetId="1" hidden="1">初中体育!$A$1:$F$32</definedName>
    <definedName name="_xlnm._FilterDatabase" localSheetId="2" hidden="1">初中美术!$A$1:$F$40</definedName>
    <definedName name="_xlnm._FilterDatabase" localSheetId="3" hidden="1">化学仪器!$A$1:$F$221</definedName>
    <definedName name="_xlnm._FilterDatabase" localSheetId="0" hidden="1">初中音乐!$A$1:$F$21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ellimages.xml><?xml version="1.0" encoding="utf-8"?>
<etc:cellImages xmlns:xdr="http://schemas.openxmlformats.org/drawingml/2006/spreadsheetDrawing" xmlns:r="http://schemas.openxmlformats.org/officeDocument/2006/relationships" xmlns:a="http://schemas.openxmlformats.org/drawingml/2006/main" xmlns:etc="http://www.wps.cn/officeDocument/2017/etCustomData">
  <etc:cellImage>
    <xdr:pic>
      <xdr:nvPicPr>
        <xdr:cNvPr id="3" name="ID_9D216608C65C4EB0879E69566644C8E7"/>
        <xdr:cNvPicPr>
          <a:picLocks noChangeAspect="1"/>
        </xdr:cNvPicPr>
      </xdr:nvPicPr>
      <xdr:blipFill>
        <a:blip r:embed="rId1"/>
        <a:srcRect l="4825" r="3238"/>
        <a:stretch>
          <a:fillRect/>
        </a:stretch>
      </xdr:blipFill>
      <xdr:spPr>
        <a:xfrm>
          <a:off x="11492865" y="1670050"/>
          <a:ext cx="1221105" cy="743585"/>
        </a:xfrm>
        <a:prstGeom prst="rect">
          <a:avLst/>
        </a:prstGeom>
        <a:noFill/>
        <a:ln w="9525">
          <a:noFill/>
        </a:ln>
      </xdr:spPr>
    </xdr:pic>
  </etc:cellImage>
  <etc:cellImage>
    <xdr:pic>
      <xdr:nvPicPr>
        <xdr:cNvPr id="5" name="ID_ACE67102AE7D499487E3F1F7D215DDEC"/>
        <xdr:cNvPicPr>
          <a:picLocks noChangeAspect="1"/>
        </xdr:cNvPicPr>
      </xdr:nvPicPr>
      <xdr:blipFill>
        <a:blip r:embed="rId2"/>
        <a:stretch>
          <a:fillRect/>
        </a:stretch>
      </xdr:blipFill>
      <xdr:spPr>
        <a:xfrm>
          <a:off x="11289665" y="12887960"/>
          <a:ext cx="1221105" cy="822325"/>
        </a:xfrm>
        <a:prstGeom prst="rect">
          <a:avLst/>
        </a:prstGeom>
        <a:noFill/>
        <a:ln w="9525">
          <a:noFill/>
        </a:ln>
      </xdr:spPr>
    </xdr:pic>
  </etc:cellImage>
  <etc:cellImage>
    <xdr:pic>
      <xdr:nvPicPr>
        <xdr:cNvPr id="363" name="ID_99C3919434F14E8C9776251972044F95"/>
        <xdr:cNvPicPr>
          <a:picLocks noChangeAspect="1"/>
        </xdr:cNvPicPr>
      </xdr:nvPicPr>
      <xdr:blipFill>
        <a:blip r:embed="rId3"/>
        <a:stretch>
          <a:fillRect/>
        </a:stretch>
      </xdr:blipFill>
      <xdr:spPr>
        <a:xfrm>
          <a:off x="17190085" y="17034510"/>
          <a:ext cx="1235075" cy="1321435"/>
        </a:xfrm>
        <a:prstGeom prst="rect">
          <a:avLst/>
        </a:prstGeom>
        <a:noFill/>
        <a:ln w="9525">
          <a:noFill/>
        </a:ln>
      </xdr:spPr>
    </xdr:pic>
  </etc:cellImage>
  <etc:cellImage>
    <xdr:pic>
      <xdr:nvPicPr>
        <xdr:cNvPr id="190" name="ID_30E9B8B9694A4BDD802BD00BACDFB173" descr="a13159017899880b5217011894f7946"/>
        <xdr:cNvPicPr>
          <a:picLocks noChangeAspect="1"/>
        </xdr:cNvPicPr>
      </xdr:nvPicPr>
      <xdr:blipFill>
        <a:blip r:embed="rId4"/>
        <a:stretch>
          <a:fillRect/>
        </a:stretch>
      </xdr:blipFill>
      <xdr:spPr>
        <a:xfrm>
          <a:off x="17202150" y="56139080"/>
          <a:ext cx="1464945" cy="1094740"/>
        </a:xfrm>
        <a:prstGeom prst="rect">
          <a:avLst/>
        </a:prstGeom>
      </xdr:spPr>
    </xdr:pic>
  </etc:cellImage>
  <etc:cellImage>
    <xdr:pic>
      <xdr:nvPicPr>
        <xdr:cNvPr id="79" name="ID_A9DCA587F54C4DA7947D6346A50CA091" descr="c38168455c7c94cd2aa01b1b5617061"/>
        <xdr:cNvPicPr>
          <a:picLocks noChangeAspect="1"/>
        </xdr:cNvPicPr>
      </xdr:nvPicPr>
      <xdr:blipFill>
        <a:blip r:embed="rId5"/>
        <a:stretch>
          <a:fillRect/>
        </a:stretch>
      </xdr:blipFill>
      <xdr:spPr>
        <a:xfrm>
          <a:off x="17100550" y="58966100"/>
          <a:ext cx="800735" cy="1087120"/>
        </a:xfrm>
        <a:prstGeom prst="rect">
          <a:avLst/>
        </a:prstGeom>
      </xdr:spPr>
    </xdr:pic>
  </etc:cellImage>
  <etc:cellImage>
    <xdr:pic>
      <xdr:nvPicPr>
        <xdr:cNvPr id="203" name="ID_00A11510186B4C76B8394BF045DA573C"/>
        <xdr:cNvPicPr>
          <a:picLocks noChangeAspect="1"/>
        </xdr:cNvPicPr>
      </xdr:nvPicPr>
      <xdr:blipFill>
        <a:blip r:embed="rId6"/>
        <a:stretch>
          <a:fillRect/>
        </a:stretch>
      </xdr:blipFill>
      <xdr:spPr>
        <a:xfrm>
          <a:off x="17433290" y="102538530"/>
          <a:ext cx="1038860" cy="1052830"/>
        </a:xfrm>
        <a:prstGeom prst="rect">
          <a:avLst/>
        </a:prstGeom>
        <a:noFill/>
        <a:ln w="9525">
          <a:noFill/>
        </a:ln>
      </xdr:spPr>
    </xdr:pic>
  </etc:cellImage>
  <etc:cellImage>
    <xdr:pic>
      <xdr:nvPicPr>
        <xdr:cNvPr id="23" name="ID_136F5B20B0FC40DE9A45430F6BE20F13"/>
        <xdr:cNvPicPr>
          <a:picLocks noChangeAspect="1"/>
        </xdr:cNvPicPr>
      </xdr:nvPicPr>
      <xdr:blipFill>
        <a:blip r:embed="rId7"/>
        <a:stretch>
          <a:fillRect/>
        </a:stretch>
      </xdr:blipFill>
      <xdr:spPr>
        <a:xfrm>
          <a:off x="9862185" y="8719185"/>
          <a:ext cx="545465" cy="424815"/>
        </a:xfrm>
        <a:prstGeom prst="rect">
          <a:avLst/>
        </a:prstGeom>
        <a:noFill/>
        <a:ln w="9525">
          <a:noFill/>
        </a:ln>
      </xdr:spPr>
    </xdr:pic>
  </etc:cellImage>
  <etc:cellImage>
    <xdr:pic>
      <xdr:nvPicPr>
        <xdr:cNvPr id="25" name="ID_6017C078FCFC4FB48984698E2AE5AE60"/>
        <xdr:cNvPicPr>
          <a:picLocks noChangeAspect="1"/>
        </xdr:cNvPicPr>
      </xdr:nvPicPr>
      <xdr:blipFill>
        <a:blip r:embed="rId8"/>
        <a:stretch>
          <a:fillRect/>
        </a:stretch>
      </xdr:blipFill>
      <xdr:spPr>
        <a:xfrm rot="5400000">
          <a:off x="13594715" y="17865090"/>
          <a:ext cx="688340" cy="877570"/>
        </a:xfrm>
        <a:prstGeom prst="rect">
          <a:avLst/>
        </a:prstGeom>
        <a:noFill/>
        <a:ln w="9525">
          <a:noFill/>
        </a:ln>
      </xdr:spPr>
    </xdr:pic>
  </etc:cellImage>
  <etc:cellImage>
    <xdr:pic>
      <xdr:nvPicPr>
        <xdr:cNvPr id="262" name="ID_6CFAE11C63BC409BB5AEE5B800FD8697" descr="榉木写生画箱"/>
        <xdr:cNvPicPr>
          <a:picLocks noChangeAspect="1"/>
        </xdr:cNvPicPr>
      </xdr:nvPicPr>
      <xdr:blipFill>
        <a:blip r:embed="rId9"/>
        <a:stretch>
          <a:fillRect/>
        </a:stretch>
      </xdr:blipFill>
      <xdr:spPr>
        <a:xfrm>
          <a:off x="17554575" y="148611590"/>
          <a:ext cx="680085" cy="876300"/>
        </a:xfrm>
        <a:prstGeom prst="rect">
          <a:avLst/>
        </a:prstGeom>
      </xdr:spPr>
    </xdr:pic>
  </etc:cellImage>
  <etc:cellImage>
    <xdr:pic>
      <xdr:nvPicPr>
        <xdr:cNvPr id="112" name="ID_3B9B64B7D9FB498CB2D1965B0EF03E9B"/>
        <xdr:cNvPicPr>
          <a:picLocks noChangeAspect="1"/>
        </xdr:cNvPicPr>
      </xdr:nvPicPr>
      <xdr:blipFill>
        <a:blip r:embed="rId10"/>
        <a:stretch>
          <a:fillRect/>
        </a:stretch>
      </xdr:blipFill>
      <xdr:spPr>
        <a:xfrm>
          <a:off x="17280890" y="130957955"/>
          <a:ext cx="1205230" cy="993140"/>
        </a:xfrm>
        <a:prstGeom prst="rect">
          <a:avLst/>
        </a:prstGeom>
        <a:noFill/>
        <a:ln w="9525">
          <a:noFill/>
        </a:ln>
      </xdr:spPr>
    </xdr:pic>
  </etc:cellImage>
  <etc:cellImage>
    <xdr:pic>
      <xdr:nvPicPr>
        <xdr:cNvPr id="86" name="ID_13F6FFAE4FE54415AF015D96E407BB0C"/>
        <xdr:cNvPicPr>
          <a:picLocks noChangeAspect="1"/>
        </xdr:cNvPicPr>
      </xdr:nvPicPr>
      <xdr:blipFill>
        <a:blip r:embed="rId11"/>
        <a:stretch>
          <a:fillRect/>
        </a:stretch>
      </xdr:blipFill>
      <xdr:spPr>
        <a:xfrm>
          <a:off x="9506585" y="24247475"/>
          <a:ext cx="854710" cy="758190"/>
        </a:xfrm>
        <a:prstGeom prst="rect">
          <a:avLst/>
        </a:prstGeom>
        <a:noFill/>
        <a:ln w="9525">
          <a:noFill/>
        </a:ln>
      </xdr:spPr>
    </xdr:pic>
  </etc:cellImage>
  <etc:cellImage>
    <xdr:pic>
      <xdr:nvPicPr>
        <xdr:cNvPr id="408" name="ID_006D80602E7B4E9A84A1FF5104D0E423"/>
        <xdr:cNvPicPr>
          <a:picLocks noChangeAspect="1"/>
        </xdr:cNvPicPr>
      </xdr:nvPicPr>
      <xdr:blipFill>
        <a:blip r:embed="rId12"/>
        <a:stretch>
          <a:fillRect/>
        </a:stretch>
      </xdr:blipFill>
      <xdr:spPr>
        <a:xfrm>
          <a:off x="13818235" y="331392530"/>
          <a:ext cx="1259840" cy="1206500"/>
        </a:xfrm>
        <a:prstGeom prst="rect">
          <a:avLst/>
        </a:prstGeom>
        <a:noFill/>
        <a:ln w="9525">
          <a:noFill/>
        </a:ln>
      </xdr:spPr>
    </xdr:pic>
  </etc:cellImage>
  <etc:cellImage>
    <xdr:pic>
      <xdr:nvPicPr>
        <xdr:cNvPr id="271" name="ID_249C4A0A6C7F46CC9F3FFAFB16FB8312"/>
        <xdr:cNvPicPr>
          <a:picLocks noChangeAspect="1"/>
        </xdr:cNvPicPr>
      </xdr:nvPicPr>
      <xdr:blipFill>
        <a:blip r:embed="rId13"/>
        <a:stretch>
          <a:fillRect/>
        </a:stretch>
      </xdr:blipFill>
      <xdr:spPr>
        <a:xfrm>
          <a:off x="10410825" y="67727830"/>
          <a:ext cx="1381125" cy="1181100"/>
        </a:xfrm>
        <a:prstGeom prst="rect">
          <a:avLst/>
        </a:prstGeom>
        <a:noFill/>
        <a:ln w="9525">
          <a:noFill/>
        </a:ln>
      </xdr:spPr>
    </xdr:pic>
  </etc:cellImage>
  <etc:cellImage>
    <xdr:pic>
      <xdr:nvPicPr>
        <xdr:cNvPr id="35" name="ID_823002AF4B484ECD80EE554B85AA789E"/>
        <xdr:cNvPicPr>
          <a:picLocks noChangeAspect="1"/>
        </xdr:cNvPicPr>
      </xdr:nvPicPr>
      <xdr:blipFill>
        <a:blip r:embed="rId14"/>
        <a:stretch>
          <a:fillRect/>
        </a:stretch>
      </xdr:blipFill>
      <xdr:spPr>
        <a:xfrm>
          <a:off x="11976735" y="28842970"/>
          <a:ext cx="723900" cy="719455"/>
        </a:xfrm>
        <a:prstGeom prst="rect">
          <a:avLst/>
        </a:prstGeom>
        <a:noFill/>
        <a:ln w="9525">
          <a:noFill/>
        </a:ln>
      </xdr:spPr>
    </xdr:pic>
  </etc:cellImage>
  <etc:cellImage>
    <xdr:pic>
      <xdr:nvPicPr>
        <xdr:cNvPr id="56" name="ID_AF31DA5FB4B64D118D5F19B2CB350A4B"/>
        <xdr:cNvPicPr>
          <a:picLocks noChangeAspect="1"/>
        </xdr:cNvPicPr>
      </xdr:nvPicPr>
      <xdr:blipFill>
        <a:blip r:embed="rId15"/>
        <a:stretch>
          <a:fillRect/>
        </a:stretch>
      </xdr:blipFill>
      <xdr:spPr>
        <a:xfrm>
          <a:off x="13483590" y="35072320"/>
          <a:ext cx="892810" cy="617855"/>
        </a:xfrm>
        <a:prstGeom prst="rect">
          <a:avLst/>
        </a:prstGeom>
        <a:noFill/>
        <a:ln w="9525">
          <a:noFill/>
        </a:ln>
      </xdr:spPr>
    </xdr:pic>
  </etc:cellImage>
  <etc:cellImage>
    <xdr:pic>
      <xdr:nvPicPr>
        <xdr:cNvPr id="60" name="ID_2C16CD5E18F940A69A58C6B8109C0834"/>
        <xdr:cNvPicPr>
          <a:picLocks noChangeAspect="1"/>
        </xdr:cNvPicPr>
      </xdr:nvPicPr>
      <xdr:blipFill>
        <a:blip r:embed="rId16"/>
        <a:stretch>
          <a:fillRect/>
        </a:stretch>
      </xdr:blipFill>
      <xdr:spPr>
        <a:xfrm>
          <a:off x="13348335" y="36517580"/>
          <a:ext cx="1215390" cy="394335"/>
        </a:xfrm>
        <a:prstGeom prst="rect">
          <a:avLst/>
        </a:prstGeom>
        <a:noFill/>
        <a:ln w="9525">
          <a:noFill/>
        </a:ln>
      </xdr:spPr>
    </xdr:pic>
  </etc:cellImage>
  <etc:cellImage>
    <xdr:pic>
      <xdr:nvPicPr>
        <xdr:cNvPr id="337" name="ID_E2409F48EEC8421FA7C7FF5CD9F055C3"/>
        <xdr:cNvPicPr>
          <a:picLocks noChangeAspect="1"/>
        </xdr:cNvPicPr>
      </xdr:nvPicPr>
      <xdr:blipFill>
        <a:blip r:embed="rId17"/>
        <a:stretch>
          <a:fillRect/>
        </a:stretch>
      </xdr:blipFill>
      <xdr:spPr>
        <a:xfrm>
          <a:off x="17183735" y="237337600"/>
          <a:ext cx="1577340" cy="541020"/>
        </a:xfrm>
        <a:prstGeom prst="rect">
          <a:avLst/>
        </a:prstGeom>
        <a:noFill/>
        <a:ln w="9525">
          <a:noFill/>
        </a:ln>
      </xdr:spPr>
    </xdr:pic>
  </etc:cellImage>
  <etc:cellImage>
    <xdr:pic>
      <xdr:nvPicPr>
        <xdr:cNvPr id="2" name="ID_12CBF959C9B146B9A84CAFB58560E3E6"/>
        <xdr:cNvPicPr>
          <a:picLocks noChangeAspect="1"/>
        </xdr:cNvPicPr>
      </xdr:nvPicPr>
      <xdr:blipFill>
        <a:blip r:embed="rId18"/>
        <a:stretch>
          <a:fillRect/>
        </a:stretch>
      </xdr:blipFill>
      <xdr:spPr>
        <a:xfrm>
          <a:off x="11127105" y="53420010"/>
          <a:ext cx="1662430" cy="1214120"/>
        </a:xfrm>
        <a:prstGeom prst="rect">
          <a:avLst/>
        </a:prstGeom>
        <a:noFill/>
        <a:ln w="9525">
          <a:noFill/>
        </a:ln>
      </xdr:spPr>
    </xdr:pic>
  </etc:cellImage>
  <etc:cellImage>
    <xdr:pic>
      <xdr:nvPicPr>
        <xdr:cNvPr id="30" name="ID_5D82D49BB0744B34824BEFFA2941EF50"/>
        <xdr:cNvPicPr>
          <a:picLocks noChangeAspect="1"/>
        </xdr:cNvPicPr>
      </xdr:nvPicPr>
      <xdr:blipFill>
        <a:blip r:embed="rId19"/>
        <a:stretch>
          <a:fillRect/>
        </a:stretch>
      </xdr:blipFill>
      <xdr:spPr>
        <a:xfrm>
          <a:off x="11191240" y="63505715"/>
          <a:ext cx="1572260" cy="1105535"/>
        </a:xfrm>
        <a:prstGeom prst="rect">
          <a:avLst/>
        </a:prstGeom>
        <a:noFill/>
        <a:ln w="9525">
          <a:noFill/>
        </a:ln>
      </xdr:spPr>
    </xdr:pic>
  </etc:cellImage>
  <etc:cellImage>
    <xdr:pic>
      <xdr:nvPicPr>
        <xdr:cNvPr id="53" name="ID_F1BD19EDE6414CA8B95CA9EC581DDC06"/>
        <xdr:cNvPicPr>
          <a:picLocks noChangeAspect="1"/>
        </xdr:cNvPicPr>
      </xdr:nvPicPr>
      <xdr:blipFill>
        <a:blip r:embed="rId20"/>
        <a:stretch>
          <a:fillRect/>
        </a:stretch>
      </xdr:blipFill>
      <xdr:spPr>
        <a:xfrm>
          <a:off x="10354945" y="2946400"/>
          <a:ext cx="588645" cy="533400"/>
        </a:xfrm>
        <a:prstGeom prst="rect">
          <a:avLst/>
        </a:prstGeom>
        <a:noFill/>
        <a:ln w="9525">
          <a:noFill/>
        </a:ln>
      </xdr:spPr>
    </xdr:pic>
  </etc:cellImage>
  <etc:cellImage>
    <xdr:pic>
      <xdr:nvPicPr>
        <xdr:cNvPr id="318" name="ID_570A9DEDB32A499CBC8946D465665B02"/>
        <xdr:cNvPicPr>
          <a:picLocks noChangeAspect="1"/>
        </xdr:cNvPicPr>
      </xdr:nvPicPr>
      <xdr:blipFill>
        <a:blip r:embed="rId21"/>
        <a:stretch>
          <a:fillRect/>
        </a:stretch>
      </xdr:blipFill>
      <xdr:spPr>
        <a:xfrm>
          <a:off x="17505045" y="257065780"/>
          <a:ext cx="1104265" cy="1135380"/>
        </a:xfrm>
        <a:prstGeom prst="rect">
          <a:avLst/>
        </a:prstGeom>
        <a:noFill/>
        <a:ln w="9525">
          <a:noFill/>
        </a:ln>
      </xdr:spPr>
    </xdr:pic>
  </etc:cellImage>
  <etc:cellImage>
    <xdr:pic>
      <xdr:nvPicPr>
        <xdr:cNvPr id="406" name="ID_434605F021294CDEA20298B29F08FA58"/>
        <xdr:cNvPicPr>
          <a:picLocks noChangeAspect="1"/>
        </xdr:cNvPicPr>
      </xdr:nvPicPr>
      <xdr:blipFill>
        <a:blip r:embed="rId22"/>
        <a:stretch>
          <a:fillRect/>
        </a:stretch>
      </xdr:blipFill>
      <xdr:spPr>
        <a:xfrm>
          <a:off x="15885795" y="255289685"/>
          <a:ext cx="1089025" cy="713740"/>
        </a:xfrm>
        <a:prstGeom prst="rect">
          <a:avLst/>
        </a:prstGeom>
        <a:noFill/>
        <a:ln w="9525">
          <a:noFill/>
        </a:ln>
      </xdr:spPr>
    </xdr:pic>
  </etc:cellImage>
  <etc:cellImage>
    <xdr:pic>
      <xdr:nvPicPr>
        <xdr:cNvPr id="4" name="ID_A0E8F6AC5EFA4E60907F577E8ABCC3AE"/>
        <xdr:cNvPicPr>
          <a:picLocks noChangeAspect="1"/>
        </xdr:cNvPicPr>
      </xdr:nvPicPr>
      <xdr:blipFill>
        <a:blip r:embed="rId23"/>
        <a:stretch>
          <a:fillRect/>
        </a:stretch>
      </xdr:blipFill>
      <xdr:spPr>
        <a:xfrm>
          <a:off x="6708140" y="2248535"/>
          <a:ext cx="3604260" cy="1211580"/>
        </a:xfrm>
        <a:prstGeom prst="rect">
          <a:avLst/>
        </a:prstGeom>
        <a:noFill/>
        <a:ln w="9525">
          <a:noFill/>
        </a:ln>
      </xdr:spPr>
    </xdr:pic>
  </etc:cellImage>
  <etc:cellImage>
    <xdr:pic>
      <xdr:nvPicPr>
        <xdr:cNvPr id="6" name="ID_59C560C368DC426093A87F368643678D"/>
        <xdr:cNvPicPr>
          <a:picLocks noChangeAspect="1"/>
        </xdr:cNvPicPr>
      </xdr:nvPicPr>
      <xdr:blipFill>
        <a:blip r:embed="rId24"/>
        <a:stretch>
          <a:fillRect/>
        </a:stretch>
      </xdr:blipFill>
      <xdr:spPr>
        <a:xfrm>
          <a:off x="8404860" y="43594020"/>
          <a:ext cx="4930140" cy="4739640"/>
        </a:xfrm>
        <a:prstGeom prst="rect">
          <a:avLst/>
        </a:prstGeom>
        <a:noFill/>
        <a:ln w="9525">
          <a:noFill/>
        </a:ln>
      </xdr:spPr>
    </xdr:pic>
  </etc:cellImage>
  <etc:cellImage>
    <xdr:pic>
      <xdr:nvPicPr>
        <xdr:cNvPr id="40" name="ID_4D33B3522F2F4A89B010E25DA3DBA2B5"/>
        <xdr:cNvPicPr>
          <a:picLocks noChangeAspect="1"/>
        </xdr:cNvPicPr>
      </xdr:nvPicPr>
      <xdr:blipFill>
        <a:blip r:embed="rId25"/>
        <a:stretch>
          <a:fillRect/>
        </a:stretch>
      </xdr:blipFill>
      <xdr:spPr>
        <a:xfrm>
          <a:off x="8625840" y="59046745"/>
          <a:ext cx="630555" cy="473075"/>
        </a:xfrm>
        <a:prstGeom prst="rect">
          <a:avLst/>
        </a:prstGeom>
        <a:noFill/>
        <a:ln w="9525">
          <a:noFill/>
        </a:ln>
      </xdr:spPr>
    </xdr:pic>
  </etc:cellImage>
  <etc:cellImage>
    <xdr:pic>
      <xdr:nvPicPr>
        <xdr:cNvPr id="7" name="ID_55B6F049DF8C45E5B9BCD6BC8467D842"/>
        <xdr:cNvPicPr>
          <a:picLocks noChangeAspect="1"/>
        </xdr:cNvPicPr>
      </xdr:nvPicPr>
      <xdr:blipFill>
        <a:blip r:embed="rId26"/>
        <a:stretch>
          <a:fillRect/>
        </a:stretch>
      </xdr:blipFill>
      <xdr:spPr>
        <a:xfrm>
          <a:off x="8445500" y="12696190"/>
          <a:ext cx="9753600" cy="9753600"/>
        </a:xfrm>
        <a:prstGeom prst="rect">
          <a:avLst/>
        </a:prstGeom>
        <a:noFill/>
        <a:ln w="9525">
          <a:noFill/>
        </a:ln>
      </xdr:spPr>
    </xdr:pic>
  </etc:cellImage>
  <etc:cellImage>
    <xdr:pic>
      <xdr:nvPicPr>
        <xdr:cNvPr id="300" name="ID_91D3C4F79DE44D54B5C1EA4937D99FDF"/>
        <xdr:cNvPicPr>
          <a:picLocks noChangeAspect="1"/>
        </xdr:cNvPicPr>
      </xdr:nvPicPr>
      <xdr:blipFill>
        <a:blip r:embed="rId27"/>
        <a:stretch>
          <a:fillRect/>
        </a:stretch>
      </xdr:blipFill>
      <xdr:spPr>
        <a:xfrm>
          <a:off x="8801100" y="272107660"/>
          <a:ext cx="782320" cy="521335"/>
        </a:xfrm>
        <a:prstGeom prst="rect">
          <a:avLst/>
        </a:prstGeom>
        <a:noFill/>
        <a:ln w="9525">
          <a:noFill/>
        </a:ln>
      </xdr:spPr>
    </xdr:pic>
  </etc:cellImage>
  <etc:cellImage>
    <xdr:pic>
      <xdr:nvPicPr>
        <xdr:cNvPr id="256" name="ID_B0FFF8B3CF254DAEAD05D6919E5F25EC"/>
        <xdr:cNvPicPr>
          <a:picLocks noChangeAspect="1"/>
        </xdr:cNvPicPr>
      </xdr:nvPicPr>
      <xdr:blipFill>
        <a:blip r:embed="rId28"/>
        <a:stretch>
          <a:fillRect/>
        </a:stretch>
      </xdr:blipFill>
      <xdr:spPr>
        <a:xfrm>
          <a:off x="8755380" y="214554435"/>
          <a:ext cx="528955" cy="531495"/>
        </a:xfrm>
        <a:prstGeom prst="rect">
          <a:avLst/>
        </a:prstGeom>
        <a:noFill/>
        <a:ln w="9525">
          <a:noFill/>
        </a:ln>
      </xdr:spPr>
    </xdr:pic>
  </etc:cellImage>
  <etc:cellImage>
    <xdr:pic>
      <xdr:nvPicPr>
        <xdr:cNvPr id="36" name="ID_3708875F6F8C424FAE2EEFF22053B99D" descr="4db1fce1e892ae23b00ffa7104a3472"/>
        <xdr:cNvPicPr>
          <a:picLocks noChangeAspect="1"/>
        </xdr:cNvPicPr>
      </xdr:nvPicPr>
      <xdr:blipFill>
        <a:blip r:embed="rId29"/>
        <a:stretch>
          <a:fillRect/>
        </a:stretch>
      </xdr:blipFill>
      <xdr:spPr>
        <a:xfrm>
          <a:off x="8534400" y="50611405"/>
          <a:ext cx="885190" cy="885190"/>
        </a:xfrm>
        <a:prstGeom prst="rect">
          <a:avLst/>
        </a:prstGeom>
      </xdr:spPr>
    </xdr:pic>
  </etc:cellImage>
  <etc:cellImage>
    <xdr:pic>
      <xdr:nvPicPr>
        <xdr:cNvPr id="9" name="ID_406EA3B923244363A25C93E83394D411" descr="c93b8bb27caed7662e2070e357f1570"/>
        <xdr:cNvPicPr>
          <a:picLocks noChangeAspect="1"/>
        </xdr:cNvPicPr>
      </xdr:nvPicPr>
      <xdr:blipFill>
        <a:blip r:embed="rId30"/>
        <a:stretch>
          <a:fillRect/>
        </a:stretch>
      </xdr:blipFill>
      <xdr:spPr>
        <a:xfrm>
          <a:off x="8862060" y="190696215"/>
          <a:ext cx="580390" cy="472440"/>
        </a:xfrm>
        <a:prstGeom prst="rect">
          <a:avLst/>
        </a:prstGeom>
      </xdr:spPr>
    </xdr:pic>
  </etc:cellImage>
  <etc:cellImage>
    <xdr:pic>
      <xdr:nvPicPr>
        <xdr:cNvPr id="235" name="ID_16B7BA6F40994A1985A7E59B2F9B0CE4"/>
        <xdr:cNvPicPr>
          <a:picLocks noChangeAspect="1"/>
        </xdr:cNvPicPr>
      </xdr:nvPicPr>
      <xdr:blipFill>
        <a:blip r:embed="rId31"/>
        <a:stretch>
          <a:fillRect/>
        </a:stretch>
      </xdr:blipFill>
      <xdr:spPr>
        <a:xfrm>
          <a:off x="8938260" y="188927740"/>
          <a:ext cx="842645" cy="633095"/>
        </a:xfrm>
        <a:prstGeom prst="rect">
          <a:avLst/>
        </a:prstGeom>
        <a:noFill/>
        <a:ln w="9525">
          <a:noFill/>
        </a:ln>
      </xdr:spPr>
    </xdr:pic>
  </etc:cellImage>
  <etc:cellImage>
    <xdr:pic>
      <xdr:nvPicPr>
        <xdr:cNvPr id="236" name="ID_25CB03116C3040859F5522734DD86DC5" descr="9e369765eba9bb6fc8cd052898452d6"/>
        <xdr:cNvPicPr>
          <a:picLocks noChangeAspect="1"/>
        </xdr:cNvPicPr>
      </xdr:nvPicPr>
      <xdr:blipFill>
        <a:blip r:embed="rId32"/>
        <a:stretch>
          <a:fillRect/>
        </a:stretch>
      </xdr:blipFill>
      <xdr:spPr>
        <a:xfrm>
          <a:off x="8938260" y="189804040"/>
          <a:ext cx="506730" cy="506095"/>
        </a:xfrm>
        <a:prstGeom prst="rect">
          <a:avLst/>
        </a:prstGeom>
      </xdr:spPr>
    </xdr:pic>
  </etc:cellImage>
  <etc:cellImage>
    <xdr:pic>
      <xdr:nvPicPr>
        <xdr:cNvPr id="259" name="ID_75C65BEFC1D74F7BA79AFC687D1E1272"/>
        <xdr:cNvPicPr>
          <a:picLocks noChangeAspect="1"/>
        </xdr:cNvPicPr>
      </xdr:nvPicPr>
      <xdr:blipFill>
        <a:blip r:embed="rId33"/>
        <a:stretch>
          <a:fillRect/>
        </a:stretch>
      </xdr:blipFill>
      <xdr:spPr>
        <a:xfrm>
          <a:off x="3577590" y="227344605"/>
          <a:ext cx="552450" cy="823595"/>
        </a:xfrm>
        <a:prstGeom prst="rect">
          <a:avLst/>
        </a:prstGeom>
        <a:noFill/>
        <a:ln w="9525">
          <a:noFill/>
        </a:ln>
      </xdr:spPr>
    </xdr:pic>
  </etc:cellImage>
  <etc:cellImage>
    <xdr:pic>
      <xdr:nvPicPr>
        <xdr:cNvPr id="258" name="ID_A1542CB402274DE9AD4ECCAC62648EC6"/>
        <xdr:cNvPicPr>
          <a:picLocks noChangeAspect="1"/>
        </xdr:cNvPicPr>
      </xdr:nvPicPr>
      <xdr:blipFill>
        <a:blip r:embed="rId34"/>
        <a:stretch>
          <a:fillRect/>
        </a:stretch>
      </xdr:blipFill>
      <xdr:spPr>
        <a:xfrm>
          <a:off x="3470910" y="226341940"/>
          <a:ext cx="567690" cy="749300"/>
        </a:xfrm>
        <a:prstGeom prst="rect">
          <a:avLst/>
        </a:prstGeom>
        <a:noFill/>
        <a:ln w="9525">
          <a:noFill/>
        </a:ln>
      </xdr:spPr>
    </xdr:pic>
  </etc:cellImage>
  <etc:cellImage>
    <xdr:pic>
      <xdr:nvPicPr>
        <xdr:cNvPr id="257" name="ID_F62E8C0E228648EF9DD9BFD5A61428BE"/>
        <xdr:cNvPicPr>
          <a:picLocks noChangeAspect="1"/>
        </xdr:cNvPicPr>
      </xdr:nvPicPr>
      <xdr:blipFill>
        <a:blip r:embed="rId35"/>
        <a:stretch>
          <a:fillRect/>
        </a:stretch>
      </xdr:blipFill>
      <xdr:spPr>
        <a:xfrm>
          <a:off x="3570605" y="198251445"/>
          <a:ext cx="620395" cy="869315"/>
        </a:xfrm>
        <a:prstGeom prst="rect">
          <a:avLst/>
        </a:prstGeom>
        <a:noFill/>
        <a:ln w="9525">
          <a:noFill/>
        </a:ln>
      </xdr:spPr>
    </xdr:pic>
  </etc:cellImage>
  <etc:cellImage>
    <xdr:pic>
      <xdr:nvPicPr>
        <xdr:cNvPr id="185" name="ID_506674F40AC24AC9A43CBE6F1E977CCC"/>
        <xdr:cNvPicPr>
          <a:picLocks noChangeAspect="1"/>
        </xdr:cNvPicPr>
      </xdr:nvPicPr>
      <xdr:blipFill>
        <a:blip r:embed="rId36"/>
        <a:stretch>
          <a:fillRect/>
        </a:stretch>
      </xdr:blipFill>
      <xdr:spPr>
        <a:xfrm>
          <a:off x="3736975" y="50571400"/>
          <a:ext cx="652145" cy="795020"/>
        </a:xfrm>
        <a:prstGeom prst="rect">
          <a:avLst/>
        </a:prstGeom>
        <a:noFill/>
        <a:ln w="9525">
          <a:noFill/>
        </a:ln>
      </xdr:spPr>
    </xdr:pic>
  </etc:cellImage>
  <etc:cellImage>
    <xdr:pic>
      <xdr:nvPicPr>
        <xdr:cNvPr id="255" name="ID_019547CDF7CA4A41B9A2414C067D1D3E"/>
        <xdr:cNvPicPr>
          <a:picLocks noChangeAspect="1"/>
        </xdr:cNvPicPr>
      </xdr:nvPicPr>
      <xdr:blipFill>
        <a:blip r:embed="rId37"/>
        <a:stretch>
          <a:fillRect/>
        </a:stretch>
      </xdr:blipFill>
      <xdr:spPr>
        <a:xfrm>
          <a:off x="3706495" y="234916345"/>
          <a:ext cx="629285" cy="915035"/>
        </a:xfrm>
        <a:prstGeom prst="rect">
          <a:avLst/>
        </a:prstGeom>
        <a:noFill/>
        <a:ln w="9525">
          <a:noFill/>
        </a:ln>
      </xdr:spPr>
    </xdr:pic>
  </etc:cellImage>
  <etc:cellImage>
    <xdr:pic>
      <xdr:nvPicPr>
        <xdr:cNvPr id="254" name="ID_3A1520B9279F4A3B8A9E29D5D10C096A"/>
        <xdr:cNvPicPr>
          <a:picLocks noChangeAspect="1"/>
        </xdr:cNvPicPr>
      </xdr:nvPicPr>
      <xdr:blipFill>
        <a:blip r:embed="rId38"/>
        <a:stretch>
          <a:fillRect/>
        </a:stretch>
      </xdr:blipFill>
      <xdr:spPr>
        <a:xfrm>
          <a:off x="3670935" y="233787950"/>
          <a:ext cx="626745" cy="864870"/>
        </a:xfrm>
        <a:prstGeom prst="rect">
          <a:avLst/>
        </a:prstGeom>
        <a:noFill/>
        <a:ln w="9525">
          <a:noFill/>
        </a:ln>
      </xdr:spPr>
    </xdr:pic>
  </etc:cellImage>
  <etc:cellImage>
    <xdr:pic>
      <xdr:nvPicPr>
        <xdr:cNvPr id="252" name="ID_2982583770414EAF8EC667C874917FCE"/>
        <xdr:cNvPicPr>
          <a:picLocks noChangeAspect="1"/>
        </xdr:cNvPicPr>
      </xdr:nvPicPr>
      <xdr:blipFill>
        <a:blip r:embed="rId39"/>
        <a:stretch>
          <a:fillRect/>
        </a:stretch>
      </xdr:blipFill>
      <xdr:spPr>
        <a:xfrm>
          <a:off x="3545205" y="224167700"/>
          <a:ext cx="523875" cy="701040"/>
        </a:xfrm>
        <a:prstGeom prst="rect">
          <a:avLst/>
        </a:prstGeom>
        <a:noFill/>
        <a:ln w="9525">
          <a:noFill/>
        </a:ln>
      </xdr:spPr>
    </xdr:pic>
  </etc:cellImage>
  <etc:cellImage>
    <xdr:pic>
      <xdr:nvPicPr>
        <xdr:cNvPr id="251" name="ID_68A615376D1447C4909A8C2F6E8150FE"/>
        <xdr:cNvPicPr>
          <a:picLocks noChangeAspect="1"/>
        </xdr:cNvPicPr>
      </xdr:nvPicPr>
      <xdr:blipFill>
        <a:blip r:embed="rId40"/>
        <a:stretch>
          <a:fillRect/>
        </a:stretch>
      </xdr:blipFill>
      <xdr:spPr>
        <a:xfrm>
          <a:off x="3469005" y="223110425"/>
          <a:ext cx="653415" cy="846455"/>
        </a:xfrm>
        <a:prstGeom prst="rect">
          <a:avLst/>
        </a:prstGeom>
        <a:noFill/>
        <a:ln w="9525">
          <a:noFill/>
        </a:ln>
      </xdr:spPr>
    </xdr:pic>
  </etc:cellImage>
  <etc:cellImage>
    <xdr:pic>
      <xdr:nvPicPr>
        <xdr:cNvPr id="250" name="ID_7D3F4F3E53664BB19F3A9A0899DCAB01"/>
        <xdr:cNvPicPr>
          <a:picLocks noChangeAspect="1"/>
        </xdr:cNvPicPr>
      </xdr:nvPicPr>
      <xdr:blipFill>
        <a:blip r:embed="rId41"/>
        <a:stretch>
          <a:fillRect/>
        </a:stretch>
      </xdr:blipFill>
      <xdr:spPr>
        <a:xfrm>
          <a:off x="3479800" y="221947105"/>
          <a:ext cx="680720" cy="930275"/>
        </a:xfrm>
        <a:prstGeom prst="rect">
          <a:avLst/>
        </a:prstGeom>
        <a:noFill/>
        <a:ln w="9525">
          <a:noFill/>
        </a:ln>
      </xdr:spPr>
    </xdr:pic>
  </etc:cellImage>
  <etc:cellImage>
    <xdr:pic>
      <xdr:nvPicPr>
        <xdr:cNvPr id="249" name="ID_29838C173DE44D5DA8C374373F78479D"/>
        <xdr:cNvPicPr>
          <a:picLocks noChangeAspect="1"/>
        </xdr:cNvPicPr>
      </xdr:nvPicPr>
      <xdr:blipFill>
        <a:blip r:embed="rId42"/>
        <a:stretch>
          <a:fillRect/>
        </a:stretch>
      </xdr:blipFill>
      <xdr:spPr>
        <a:xfrm>
          <a:off x="3387090" y="220836490"/>
          <a:ext cx="659130" cy="900430"/>
        </a:xfrm>
        <a:prstGeom prst="rect">
          <a:avLst/>
        </a:prstGeom>
        <a:noFill/>
        <a:ln w="9525">
          <a:noFill/>
        </a:ln>
      </xdr:spPr>
    </xdr:pic>
  </etc:cellImage>
  <etc:cellImage>
    <xdr:pic>
      <xdr:nvPicPr>
        <xdr:cNvPr id="248" name="ID_FEDB922C3EC84160999652A0C48E2921"/>
        <xdr:cNvPicPr>
          <a:picLocks noChangeAspect="1"/>
        </xdr:cNvPicPr>
      </xdr:nvPicPr>
      <xdr:blipFill>
        <a:blip r:embed="rId43"/>
        <a:stretch>
          <a:fillRect/>
        </a:stretch>
      </xdr:blipFill>
      <xdr:spPr>
        <a:xfrm>
          <a:off x="3376295" y="219842080"/>
          <a:ext cx="631825" cy="883920"/>
        </a:xfrm>
        <a:prstGeom prst="rect">
          <a:avLst/>
        </a:prstGeom>
        <a:noFill/>
        <a:ln w="9525">
          <a:noFill/>
        </a:ln>
      </xdr:spPr>
    </xdr:pic>
  </etc:cellImage>
  <etc:cellImage>
    <xdr:pic>
      <xdr:nvPicPr>
        <xdr:cNvPr id="247" name="ID_BEF2E2AD6E624E27B10DBD9F5FEF2DE9"/>
        <xdr:cNvPicPr>
          <a:picLocks noChangeAspect="1"/>
        </xdr:cNvPicPr>
      </xdr:nvPicPr>
      <xdr:blipFill>
        <a:blip r:embed="rId44"/>
        <a:stretch>
          <a:fillRect/>
        </a:stretch>
      </xdr:blipFill>
      <xdr:spPr>
        <a:xfrm>
          <a:off x="3376295" y="218761945"/>
          <a:ext cx="639445" cy="848995"/>
        </a:xfrm>
        <a:prstGeom prst="rect">
          <a:avLst/>
        </a:prstGeom>
        <a:noFill/>
        <a:ln w="9525">
          <a:noFill/>
        </a:ln>
      </xdr:spPr>
    </xdr:pic>
  </etc:cellImage>
  <etc:cellImage>
    <xdr:pic>
      <xdr:nvPicPr>
        <xdr:cNvPr id="246" name="ID_F3BD1FE66B8843D9A40490DE04016F15"/>
        <xdr:cNvPicPr>
          <a:picLocks noChangeAspect="1"/>
        </xdr:cNvPicPr>
      </xdr:nvPicPr>
      <xdr:blipFill>
        <a:blip r:embed="rId45"/>
        <a:stretch>
          <a:fillRect/>
        </a:stretch>
      </xdr:blipFill>
      <xdr:spPr>
        <a:xfrm>
          <a:off x="3601085" y="215432005"/>
          <a:ext cx="605155" cy="856615"/>
        </a:xfrm>
        <a:prstGeom prst="rect">
          <a:avLst/>
        </a:prstGeom>
        <a:noFill/>
        <a:ln w="9525">
          <a:noFill/>
        </a:ln>
      </xdr:spPr>
    </xdr:pic>
  </etc:cellImage>
  <etc:cellImage>
    <xdr:pic>
      <xdr:nvPicPr>
        <xdr:cNvPr id="245" name="ID_D570990304CE4D84ABEB345116F01368"/>
        <xdr:cNvPicPr>
          <a:picLocks noChangeAspect="1"/>
        </xdr:cNvPicPr>
      </xdr:nvPicPr>
      <xdr:blipFill>
        <a:blip r:embed="rId46"/>
        <a:stretch>
          <a:fillRect/>
        </a:stretch>
      </xdr:blipFill>
      <xdr:spPr>
        <a:xfrm>
          <a:off x="3707765" y="214428070"/>
          <a:ext cx="582295" cy="742950"/>
        </a:xfrm>
        <a:prstGeom prst="rect">
          <a:avLst/>
        </a:prstGeom>
        <a:noFill/>
        <a:ln w="9525">
          <a:noFill/>
        </a:ln>
      </xdr:spPr>
    </xdr:pic>
  </etc:cellImage>
  <etc:cellImage>
    <xdr:pic>
      <xdr:nvPicPr>
        <xdr:cNvPr id="244" name="ID_1C5DB341EE32446EA6A0DB8B3477F7CB"/>
        <xdr:cNvPicPr>
          <a:picLocks noChangeAspect="1"/>
        </xdr:cNvPicPr>
      </xdr:nvPicPr>
      <xdr:blipFill>
        <a:blip r:embed="rId47"/>
        <a:stretch>
          <a:fillRect/>
        </a:stretch>
      </xdr:blipFill>
      <xdr:spPr>
        <a:xfrm>
          <a:off x="3727450" y="213316820"/>
          <a:ext cx="585470" cy="764540"/>
        </a:xfrm>
        <a:prstGeom prst="rect">
          <a:avLst/>
        </a:prstGeom>
        <a:noFill/>
        <a:ln w="9525">
          <a:noFill/>
        </a:ln>
      </xdr:spPr>
    </xdr:pic>
  </etc:cellImage>
  <etc:cellImage>
    <xdr:pic>
      <xdr:nvPicPr>
        <xdr:cNvPr id="241" name="ID_576E5A63B39B4A3A93297B5CCBD2FB80"/>
        <xdr:cNvPicPr>
          <a:picLocks noChangeAspect="1"/>
        </xdr:cNvPicPr>
      </xdr:nvPicPr>
      <xdr:blipFill>
        <a:blip r:embed="rId48"/>
        <a:stretch>
          <a:fillRect/>
        </a:stretch>
      </xdr:blipFill>
      <xdr:spPr>
        <a:xfrm>
          <a:off x="3698875" y="212395435"/>
          <a:ext cx="583565" cy="718185"/>
        </a:xfrm>
        <a:prstGeom prst="rect">
          <a:avLst/>
        </a:prstGeom>
        <a:noFill/>
        <a:ln w="9525">
          <a:noFill/>
        </a:ln>
      </xdr:spPr>
    </xdr:pic>
  </etc:cellImage>
  <etc:cellImage>
    <xdr:pic>
      <xdr:nvPicPr>
        <xdr:cNvPr id="240" name="ID_A229EAD554A5402F9F421860A2924CB2"/>
        <xdr:cNvPicPr>
          <a:picLocks noChangeAspect="1"/>
        </xdr:cNvPicPr>
      </xdr:nvPicPr>
      <xdr:blipFill>
        <a:blip r:embed="rId49"/>
        <a:stretch>
          <a:fillRect/>
        </a:stretch>
      </xdr:blipFill>
      <xdr:spPr>
        <a:xfrm>
          <a:off x="3789680" y="211152740"/>
          <a:ext cx="561340" cy="891540"/>
        </a:xfrm>
        <a:prstGeom prst="rect">
          <a:avLst/>
        </a:prstGeom>
        <a:noFill/>
        <a:ln w="9525">
          <a:noFill/>
        </a:ln>
      </xdr:spPr>
    </xdr:pic>
  </etc:cellImage>
  <etc:cellImage>
    <xdr:pic>
      <xdr:nvPicPr>
        <xdr:cNvPr id="239" name="ID_CD91A178112F44B08BCBEF366ADF0525"/>
        <xdr:cNvPicPr>
          <a:picLocks noChangeAspect="1"/>
        </xdr:cNvPicPr>
      </xdr:nvPicPr>
      <xdr:blipFill>
        <a:blip r:embed="rId50"/>
        <a:stretch>
          <a:fillRect/>
        </a:stretch>
      </xdr:blipFill>
      <xdr:spPr>
        <a:xfrm>
          <a:off x="3687445" y="210130390"/>
          <a:ext cx="663575" cy="819150"/>
        </a:xfrm>
        <a:prstGeom prst="rect">
          <a:avLst/>
        </a:prstGeom>
        <a:noFill/>
        <a:ln w="9525">
          <a:noFill/>
        </a:ln>
      </xdr:spPr>
    </xdr:pic>
  </etc:cellImage>
  <etc:cellImage>
    <xdr:pic>
      <xdr:nvPicPr>
        <xdr:cNvPr id="238" name="ID_8377771E6C3A4CE690E2EA5DDBEFC25E"/>
        <xdr:cNvPicPr>
          <a:picLocks noChangeAspect="1"/>
        </xdr:cNvPicPr>
      </xdr:nvPicPr>
      <xdr:blipFill>
        <a:blip r:embed="rId51"/>
        <a:stretch>
          <a:fillRect/>
        </a:stretch>
      </xdr:blipFill>
      <xdr:spPr>
        <a:xfrm>
          <a:off x="3705225" y="209033110"/>
          <a:ext cx="584835" cy="844550"/>
        </a:xfrm>
        <a:prstGeom prst="rect">
          <a:avLst/>
        </a:prstGeom>
        <a:noFill/>
        <a:ln w="9525">
          <a:noFill/>
        </a:ln>
      </xdr:spPr>
    </xdr:pic>
  </etc:cellImage>
  <etc:cellImage>
    <xdr:pic>
      <xdr:nvPicPr>
        <xdr:cNvPr id="237" name="ID_D6E72F2BF88342A6BDD6ADD94C0C7B5D"/>
        <xdr:cNvPicPr>
          <a:picLocks noChangeAspect="1"/>
        </xdr:cNvPicPr>
      </xdr:nvPicPr>
      <xdr:blipFill>
        <a:blip r:embed="rId52"/>
        <a:stretch>
          <a:fillRect/>
        </a:stretch>
      </xdr:blipFill>
      <xdr:spPr>
        <a:xfrm>
          <a:off x="3660140" y="208001870"/>
          <a:ext cx="568960" cy="758190"/>
        </a:xfrm>
        <a:prstGeom prst="rect">
          <a:avLst/>
        </a:prstGeom>
        <a:noFill/>
        <a:ln w="9525">
          <a:noFill/>
        </a:ln>
      </xdr:spPr>
    </xdr:pic>
  </etc:cellImage>
  <etc:cellImage>
    <xdr:pic>
      <xdr:nvPicPr>
        <xdr:cNvPr id="186" name="ID_90F820546A9C4ED48198553F0F264C8F"/>
        <xdr:cNvPicPr>
          <a:picLocks noChangeAspect="1"/>
        </xdr:cNvPicPr>
      </xdr:nvPicPr>
      <xdr:blipFill>
        <a:blip r:embed="rId53"/>
        <a:stretch>
          <a:fillRect/>
        </a:stretch>
      </xdr:blipFill>
      <xdr:spPr>
        <a:xfrm>
          <a:off x="3514725" y="206757905"/>
          <a:ext cx="630555" cy="940435"/>
        </a:xfrm>
        <a:prstGeom prst="rect">
          <a:avLst/>
        </a:prstGeom>
        <a:noFill/>
        <a:ln w="9525">
          <a:noFill/>
        </a:ln>
      </xdr:spPr>
    </xdr:pic>
  </etc:cellImage>
  <etc:cellImage>
    <xdr:pic>
      <xdr:nvPicPr>
        <xdr:cNvPr id="187" name="ID_3266502526F34EC9B3F100EC405DECFD"/>
        <xdr:cNvPicPr>
          <a:picLocks noChangeAspect="1"/>
        </xdr:cNvPicPr>
      </xdr:nvPicPr>
      <xdr:blipFill>
        <a:blip r:embed="rId54"/>
        <a:stretch>
          <a:fillRect/>
        </a:stretch>
      </xdr:blipFill>
      <xdr:spPr>
        <a:xfrm>
          <a:off x="3425190" y="205784450"/>
          <a:ext cx="521970" cy="671830"/>
        </a:xfrm>
        <a:prstGeom prst="rect">
          <a:avLst/>
        </a:prstGeom>
        <a:noFill/>
        <a:ln w="9525">
          <a:noFill/>
        </a:ln>
      </xdr:spPr>
    </xdr:pic>
  </etc:cellImage>
  <etc:cellImage>
    <xdr:pic>
      <xdr:nvPicPr>
        <xdr:cNvPr id="234" name="ID_3B6EB2F454FE4F44A52190D18CF7B901"/>
        <xdr:cNvPicPr>
          <a:picLocks noChangeAspect="1"/>
        </xdr:cNvPicPr>
      </xdr:nvPicPr>
      <xdr:blipFill>
        <a:blip r:embed="rId55"/>
        <a:stretch>
          <a:fillRect/>
        </a:stretch>
      </xdr:blipFill>
      <xdr:spPr>
        <a:xfrm>
          <a:off x="3349625" y="204736700"/>
          <a:ext cx="460375" cy="695960"/>
        </a:xfrm>
        <a:prstGeom prst="rect">
          <a:avLst/>
        </a:prstGeom>
        <a:noFill/>
        <a:ln w="9525">
          <a:noFill/>
        </a:ln>
      </xdr:spPr>
    </xdr:pic>
  </etc:cellImage>
  <etc:cellImage>
    <xdr:pic>
      <xdr:nvPicPr>
        <xdr:cNvPr id="233" name="ID_AAFD8B40C1C64C76936DA898D7CC5D50"/>
        <xdr:cNvPicPr>
          <a:picLocks noChangeAspect="1"/>
        </xdr:cNvPicPr>
      </xdr:nvPicPr>
      <xdr:blipFill>
        <a:blip r:embed="rId56"/>
        <a:stretch>
          <a:fillRect/>
        </a:stretch>
      </xdr:blipFill>
      <xdr:spPr>
        <a:xfrm>
          <a:off x="3357880" y="203641960"/>
          <a:ext cx="596900" cy="822960"/>
        </a:xfrm>
        <a:prstGeom prst="rect">
          <a:avLst/>
        </a:prstGeom>
        <a:noFill/>
        <a:ln w="9525">
          <a:noFill/>
        </a:ln>
      </xdr:spPr>
    </xdr:pic>
  </etc:cellImage>
  <etc:cellImage>
    <xdr:pic>
      <xdr:nvPicPr>
        <xdr:cNvPr id="232" name="ID_412EE4F2EC744F82A1014CAF4AB3BDDE"/>
        <xdr:cNvPicPr>
          <a:picLocks noChangeAspect="1"/>
        </xdr:cNvPicPr>
      </xdr:nvPicPr>
      <xdr:blipFill>
        <a:blip r:embed="rId57"/>
        <a:stretch>
          <a:fillRect/>
        </a:stretch>
      </xdr:blipFill>
      <xdr:spPr>
        <a:xfrm>
          <a:off x="3450590" y="201566145"/>
          <a:ext cx="443230" cy="645795"/>
        </a:xfrm>
        <a:prstGeom prst="rect">
          <a:avLst/>
        </a:prstGeom>
        <a:noFill/>
        <a:ln w="9525">
          <a:noFill/>
        </a:ln>
      </xdr:spPr>
    </xdr:pic>
  </etc:cellImage>
  <etc:cellImage>
    <xdr:pic>
      <xdr:nvPicPr>
        <xdr:cNvPr id="231" name="ID_39A06B1D4C3F4DA49E1B59BBD20957B6"/>
        <xdr:cNvPicPr>
          <a:picLocks noChangeAspect="1"/>
        </xdr:cNvPicPr>
      </xdr:nvPicPr>
      <xdr:blipFill>
        <a:blip r:embed="rId58"/>
        <a:stretch>
          <a:fillRect/>
        </a:stretch>
      </xdr:blipFill>
      <xdr:spPr>
        <a:xfrm>
          <a:off x="3286125" y="202594210"/>
          <a:ext cx="531495" cy="786130"/>
        </a:xfrm>
        <a:prstGeom prst="rect">
          <a:avLst/>
        </a:prstGeom>
        <a:noFill/>
        <a:ln w="9525">
          <a:noFill/>
        </a:ln>
      </xdr:spPr>
    </xdr:pic>
  </etc:cellImage>
  <etc:cellImage>
    <xdr:pic>
      <xdr:nvPicPr>
        <xdr:cNvPr id="230" name="ID_BCBA23FC3BD74C4EAF85E19E92544C8E"/>
        <xdr:cNvPicPr>
          <a:picLocks noChangeAspect="1"/>
        </xdr:cNvPicPr>
      </xdr:nvPicPr>
      <xdr:blipFill>
        <a:blip r:embed="rId59"/>
        <a:stretch>
          <a:fillRect/>
        </a:stretch>
      </xdr:blipFill>
      <xdr:spPr>
        <a:xfrm>
          <a:off x="3454400" y="199308085"/>
          <a:ext cx="744220" cy="925195"/>
        </a:xfrm>
        <a:prstGeom prst="rect">
          <a:avLst/>
        </a:prstGeom>
        <a:noFill/>
        <a:ln w="9525">
          <a:noFill/>
        </a:ln>
      </xdr:spPr>
    </xdr:pic>
  </etc:cellImage>
  <etc:cellImage>
    <xdr:pic>
      <xdr:nvPicPr>
        <xdr:cNvPr id="229" name="ID_90742423D15B43879F8EDC9964902048"/>
        <xdr:cNvPicPr>
          <a:picLocks noChangeAspect="1"/>
        </xdr:cNvPicPr>
      </xdr:nvPicPr>
      <xdr:blipFill>
        <a:blip r:embed="rId60"/>
        <a:stretch>
          <a:fillRect/>
        </a:stretch>
      </xdr:blipFill>
      <xdr:spPr>
        <a:xfrm>
          <a:off x="3445510" y="200555225"/>
          <a:ext cx="463550" cy="612775"/>
        </a:xfrm>
        <a:prstGeom prst="rect">
          <a:avLst/>
        </a:prstGeom>
        <a:noFill/>
        <a:ln w="9525">
          <a:noFill/>
        </a:ln>
      </xdr:spPr>
    </xdr:pic>
  </etc:cellImage>
  <etc:cellImage>
    <xdr:pic>
      <xdr:nvPicPr>
        <xdr:cNvPr id="228" name="ID_AD5F7E1E1C834D589FB7942FFEF715D2"/>
        <xdr:cNvPicPr>
          <a:picLocks noChangeAspect="1"/>
        </xdr:cNvPicPr>
      </xdr:nvPicPr>
      <xdr:blipFill>
        <a:blip r:embed="rId61"/>
        <a:stretch>
          <a:fillRect/>
        </a:stretch>
      </xdr:blipFill>
      <xdr:spPr>
        <a:xfrm>
          <a:off x="3253105" y="190790830"/>
          <a:ext cx="1859915" cy="549910"/>
        </a:xfrm>
        <a:prstGeom prst="rect">
          <a:avLst/>
        </a:prstGeom>
        <a:noFill/>
        <a:ln w="9525">
          <a:noFill/>
        </a:ln>
      </xdr:spPr>
    </xdr:pic>
  </etc:cellImage>
  <etc:cellImage>
    <xdr:pic>
      <xdr:nvPicPr>
        <xdr:cNvPr id="227" name="ID_1590B10639744B71BCB35E44A73F1986"/>
        <xdr:cNvPicPr>
          <a:picLocks noChangeAspect="1"/>
        </xdr:cNvPicPr>
      </xdr:nvPicPr>
      <xdr:blipFill>
        <a:blip r:embed="rId62"/>
        <a:stretch>
          <a:fillRect/>
        </a:stretch>
      </xdr:blipFill>
      <xdr:spPr>
        <a:xfrm>
          <a:off x="3504565" y="193828035"/>
          <a:ext cx="777875" cy="1028065"/>
        </a:xfrm>
        <a:prstGeom prst="rect">
          <a:avLst/>
        </a:prstGeom>
        <a:noFill/>
        <a:ln w="9525">
          <a:noFill/>
        </a:ln>
      </xdr:spPr>
    </xdr:pic>
  </etc:cellImage>
  <etc:cellImage>
    <xdr:pic>
      <xdr:nvPicPr>
        <xdr:cNvPr id="226" name="ID_7A2CD9862ACA4C47A99CD5D5588A19C9"/>
        <xdr:cNvPicPr>
          <a:picLocks noChangeAspect="1"/>
        </xdr:cNvPicPr>
      </xdr:nvPicPr>
      <xdr:blipFill>
        <a:blip r:embed="rId63"/>
        <a:stretch>
          <a:fillRect/>
        </a:stretch>
      </xdr:blipFill>
      <xdr:spPr>
        <a:xfrm>
          <a:off x="3588385" y="228445695"/>
          <a:ext cx="564515" cy="873125"/>
        </a:xfrm>
        <a:prstGeom prst="rect">
          <a:avLst/>
        </a:prstGeom>
        <a:noFill/>
        <a:ln w="9525">
          <a:noFill/>
        </a:ln>
      </xdr:spPr>
    </xdr:pic>
  </etc:cellImage>
  <etc:cellImage>
    <xdr:pic>
      <xdr:nvPicPr>
        <xdr:cNvPr id="225" name="ID_FB2A7712944340B087B83CC5638AD1AB"/>
        <xdr:cNvPicPr>
          <a:picLocks noChangeAspect="1"/>
        </xdr:cNvPicPr>
      </xdr:nvPicPr>
      <xdr:blipFill>
        <a:blip r:embed="rId64"/>
        <a:stretch>
          <a:fillRect/>
        </a:stretch>
      </xdr:blipFill>
      <xdr:spPr>
        <a:xfrm>
          <a:off x="3735705" y="216702005"/>
          <a:ext cx="501015" cy="663575"/>
        </a:xfrm>
        <a:prstGeom prst="rect">
          <a:avLst/>
        </a:prstGeom>
        <a:noFill/>
        <a:ln w="9525">
          <a:noFill/>
        </a:ln>
      </xdr:spPr>
    </xdr:pic>
  </etc:cellImage>
  <etc:cellImage>
    <xdr:pic>
      <xdr:nvPicPr>
        <xdr:cNvPr id="222" name="ID_420CAADA91C74EEDB7F154B0D80679EE"/>
        <xdr:cNvPicPr>
          <a:picLocks noChangeAspect="1"/>
        </xdr:cNvPicPr>
      </xdr:nvPicPr>
      <xdr:blipFill>
        <a:blip r:embed="rId65"/>
        <a:stretch>
          <a:fillRect/>
        </a:stretch>
      </xdr:blipFill>
      <xdr:spPr>
        <a:xfrm>
          <a:off x="3480435" y="27823160"/>
          <a:ext cx="1518285" cy="924560"/>
        </a:xfrm>
        <a:prstGeom prst="rect">
          <a:avLst/>
        </a:prstGeom>
        <a:noFill/>
        <a:ln w="9525">
          <a:noFill/>
        </a:ln>
      </xdr:spPr>
    </xdr:pic>
  </etc:cellImage>
  <etc:cellImage>
    <xdr:pic>
      <xdr:nvPicPr>
        <xdr:cNvPr id="221" name="ID_C8F4250057E0464FB6D3A559CA0856FD"/>
        <xdr:cNvPicPr>
          <a:picLocks noChangeAspect="1"/>
        </xdr:cNvPicPr>
      </xdr:nvPicPr>
      <xdr:blipFill>
        <a:blip r:embed="rId66"/>
        <a:stretch>
          <a:fillRect/>
        </a:stretch>
      </xdr:blipFill>
      <xdr:spPr>
        <a:xfrm>
          <a:off x="3564890" y="32440880"/>
          <a:ext cx="1212850" cy="711200"/>
        </a:xfrm>
        <a:prstGeom prst="rect">
          <a:avLst/>
        </a:prstGeom>
        <a:noFill/>
        <a:ln w="9525">
          <a:noFill/>
        </a:ln>
      </xdr:spPr>
    </xdr:pic>
  </etc:cellImage>
  <etc:cellImage>
    <xdr:pic>
      <xdr:nvPicPr>
        <xdr:cNvPr id="220" name="ID_4F9BAE5C8D714E38BFDEC095209053E6"/>
        <xdr:cNvPicPr>
          <a:picLocks noChangeAspect="1"/>
        </xdr:cNvPicPr>
      </xdr:nvPicPr>
      <xdr:blipFill>
        <a:blip r:embed="rId67"/>
        <a:stretch>
          <a:fillRect/>
        </a:stretch>
      </xdr:blipFill>
      <xdr:spPr>
        <a:xfrm>
          <a:off x="3348355" y="53849270"/>
          <a:ext cx="1158875" cy="868680"/>
        </a:xfrm>
        <a:prstGeom prst="rect">
          <a:avLst/>
        </a:prstGeom>
        <a:noFill/>
        <a:ln w="9525">
          <a:noFill/>
        </a:ln>
      </xdr:spPr>
    </xdr:pic>
  </etc:cellImage>
  <etc:cellImage>
    <xdr:pic>
      <xdr:nvPicPr>
        <xdr:cNvPr id="219" name="ID_BD47563AA93D4B519CC32996FD430AB7"/>
        <xdr:cNvPicPr>
          <a:picLocks noChangeAspect="1"/>
        </xdr:cNvPicPr>
      </xdr:nvPicPr>
      <xdr:blipFill>
        <a:blip r:embed="rId68"/>
        <a:stretch>
          <a:fillRect/>
        </a:stretch>
      </xdr:blipFill>
      <xdr:spPr>
        <a:xfrm>
          <a:off x="3383280" y="52006500"/>
          <a:ext cx="1011555" cy="807720"/>
        </a:xfrm>
        <a:prstGeom prst="rect">
          <a:avLst/>
        </a:prstGeom>
        <a:noFill/>
        <a:ln w="9525">
          <a:noFill/>
        </a:ln>
      </xdr:spPr>
    </xdr:pic>
  </etc:cellImage>
  <etc:cellImage>
    <xdr:pic>
      <xdr:nvPicPr>
        <xdr:cNvPr id="218" name="ID_C204AB5214B84421B489293234A3D91E" descr="u=611212812,1056329267&amp;fm=23&amp;gp=0"/>
        <xdr:cNvPicPr>
          <a:picLocks noChangeAspect="1"/>
        </xdr:cNvPicPr>
      </xdr:nvPicPr>
      <xdr:blipFill>
        <a:blip r:embed="rId69"/>
        <a:stretch>
          <a:fillRect/>
        </a:stretch>
      </xdr:blipFill>
      <xdr:spPr>
        <a:xfrm>
          <a:off x="3436620" y="243624100"/>
          <a:ext cx="929640" cy="584200"/>
        </a:xfrm>
        <a:prstGeom prst="rect">
          <a:avLst/>
        </a:prstGeom>
        <a:noFill/>
        <a:ln w="9525">
          <a:noFill/>
        </a:ln>
      </xdr:spPr>
    </xdr:pic>
  </etc:cellImage>
  <etc:cellImage>
    <xdr:pic>
      <xdr:nvPicPr>
        <xdr:cNvPr id="217" name="ID_3514E5F81B994EF79FE2848F2527CDB7"/>
        <xdr:cNvPicPr>
          <a:picLocks noChangeAspect="1"/>
        </xdr:cNvPicPr>
      </xdr:nvPicPr>
      <xdr:blipFill>
        <a:blip r:embed="rId70"/>
        <a:stretch>
          <a:fillRect/>
        </a:stretch>
      </xdr:blipFill>
      <xdr:spPr>
        <a:xfrm>
          <a:off x="3365500" y="249788680"/>
          <a:ext cx="1008380" cy="815975"/>
        </a:xfrm>
        <a:prstGeom prst="rect">
          <a:avLst/>
        </a:prstGeom>
        <a:noFill/>
        <a:ln w="9525">
          <a:noFill/>
        </a:ln>
      </xdr:spPr>
    </xdr:pic>
  </etc:cellImage>
  <etc:cellImage>
    <xdr:pic>
      <xdr:nvPicPr>
        <xdr:cNvPr id="216" name="ID_99D3354BA28B4FC1BA144D367478046F"/>
        <xdr:cNvPicPr>
          <a:picLocks noChangeAspect="1"/>
        </xdr:cNvPicPr>
      </xdr:nvPicPr>
      <xdr:blipFill>
        <a:blip r:embed="rId71"/>
        <a:stretch>
          <a:fillRect/>
        </a:stretch>
      </xdr:blipFill>
      <xdr:spPr>
        <a:xfrm>
          <a:off x="3302000" y="253758700"/>
          <a:ext cx="1506220" cy="641350"/>
        </a:xfrm>
        <a:prstGeom prst="rect">
          <a:avLst/>
        </a:prstGeom>
        <a:noFill/>
        <a:ln w="9525">
          <a:noFill/>
        </a:ln>
      </xdr:spPr>
    </xdr:pic>
  </etc:cellImage>
  <etc:cellImage>
    <xdr:pic>
      <xdr:nvPicPr>
        <xdr:cNvPr id="213" name="ID_E46BFF8FB773485787BD1D65B8E14EC7"/>
        <xdr:cNvPicPr>
          <a:picLocks noChangeAspect="1"/>
        </xdr:cNvPicPr>
      </xdr:nvPicPr>
      <xdr:blipFill>
        <a:blip r:embed="rId72"/>
        <a:stretch>
          <a:fillRect/>
        </a:stretch>
      </xdr:blipFill>
      <xdr:spPr>
        <a:xfrm>
          <a:off x="3436620" y="225234500"/>
          <a:ext cx="416560" cy="723265"/>
        </a:xfrm>
        <a:prstGeom prst="rect">
          <a:avLst/>
        </a:prstGeom>
        <a:noFill/>
        <a:ln w="9525">
          <a:noFill/>
        </a:ln>
      </xdr:spPr>
    </xdr:pic>
  </etc:cellImage>
  <etc:cellImage>
    <xdr:pic>
      <xdr:nvPicPr>
        <xdr:cNvPr id="212" name="ID_DD90F6705D044C13B825DB2D79821C9E"/>
        <xdr:cNvPicPr>
          <a:picLocks noChangeAspect="1"/>
        </xdr:cNvPicPr>
      </xdr:nvPicPr>
      <xdr:blipFill>
        <a:blip r:embed="rId73"/>
        <a:stretch>
          <a:fillRect/>
        </a:stretch>
      </xdr:blipFill>
      <xdr:spPr>
        <a:xfrm>
          <a:off x="3436620" y="217708480"/>
          <a:ext cx="534670" cy="571500"/>
        </a:xfrm>
        <a:prstGeom prst="rect">
          <a:avLst/>
        </a:prstGeom>
        <a:noFill/>
        <a:ln w="9525">
          <a:noFill/>
        </a:ln>
      </xdr:spPr>
    </xdr:pic>
  </etc:cellImage>
  <etc:cellImage>
    <xdr:pic>
      <xdr:nvPicPr>
        <xdr:cNvPr id="211" name="ID_75356A62AB70412EBABA540C657D2DA8"/>
        <xdr:cNvPicPr>
          <a:picLocks noChangeAspect="1"/>
        </xdr:cNvPicPr>
      </xdr:nvPicPr>
      <xdr:blipFill>
        <a:blip r:embed="rId74"/>
        <a:stretch>
          <a:fillRect/>
        </a:stretch>
      </xdr:blipFill>
      <xdr:spPr>
        <a:xfrm>
          <a:off x="3195955" y="197129400"/>
          <a:ext cx="1235710" cy="625475"/>
        </a:xfrm>
        <a:prstGeom prst="rect">
          <a:avLst/>
        </a:prstGeom>
        <a:noFill/>
        <a:ln w="9525">
          <a:noFill/>
        </a:ln>
      </xdr:spPr>
    </xdr:pic>
  </etc:cellImage>
  <etc:cellImage>
    <xdr:pic>
      <xdr:nvPicPr>
        <xdr:cNvPr id="210" name="ID_6B0753B975194C32971F838B9368D9D4"/>
        <xdr:cNvPicPr>
          <a:picLocks noChangeAspect="1"/>
        </xdr:cNvPicPr>
      </xdr:nvPicPr>
      <xdr:blipFill>
        <a:blip r:embed="rId74"/>
        <a:stretch>
          <a:fillRect/>
        </a:stretch>
      </xdr:blipFill>
      <xdr:spPr>
        <a:xfrm>
          <a:off x="3436620" y="195000245"/>
          <a:ext cx="1235710" cy="625475"/>
        </a:xfrm>
        <a:prstGeom prst="rect">
          <a:avLst/>
        </a:prstGeom>
        <a:noFill/>
        <a:ln w="9525">
          <a:noFill/>
        </a:ln>
      </xdr:spPr>
    </xdr:pic>
  </etc:cellImage>
  <etc:cellImage>
    <xdr:pic>
      <xdr:nvPicPr>
        <xdr:cNvPr id="209" name="ID_2795496FC2D74E228484EDB1F2F9BEEF"/>
        <xdr:cNvPicPr>
          <a:picLocks noChangeAspect="1"/>
        </xdr:cNvPicPr>
      </xdr:nvPicPr>
      <xdr:blipFill>
        <a:blip r:embed="rId74"/>
        <a:stretch>
          <a:fillRect/>
        </a:stretch>
      </xdr:blipFill>
      <xdr:spPr>
        <a:xfrm>
          <a:off x="3436620" y="191738885"/>
          <a:ext cx="1024890" cy="518795"/>
        </a:xfrm>
        <a:prstGeom prst="rect">
          <a:avLst/>
        </a:prstGeom>
        <a:noFill/>
        <a:ln w="9525">
          <a:noFill/>
        </a:ln>
      </xdr:spPr>
    </xdr:pic>
  </etc:cellImage>
  <etc:cellImage>
    <xdr:pic>
      <xdr:nvPicPr>
        <xdr:cNvPr id="208" name="ID_6816593E84C7434CB7AA03BD94118B9F"/>
        <xdr:cNvPicPr>
          <a:picLocks noChangeAspect="1"/>
        </xdr:cNvPicPr>
      </xdr:nvPicPr>
      <xdr:blipFill>
        <a:blip r:embed="rId75"/>
        <a:stretch>
          <a:fillRect/>
        </a:stretch>
      </xdr:blipFill>
      <xdr:spPr>
        <a:xfrm>
          <a:off x="3436620" y="192811400"/>
          <a:ext cx="472440" cy="845820"/>
        </a:xfrm>
        <a:prstGeom prst="rect">
          <a:avLst/>
        </a:prstGeom>
        <a:noFill/>
        <a:ln w="9525">
          <a:noFill/>
        </a:ln>
      </xdr:spPr>
    </xdr:pic>
  </etc:cellImage>
  <etc:cellImage>
    <xdr:pic>
      <xdr:nvPicPr>
        <xdr:cNvPr id="188" name="ID_6DB4FCFBC12C46A5B108331EA3D99E18"/>
        <xdr:cNvPicPr>
          <a:picLocks noChangeAspect="1"/>
        </xdr:cNvPicPr>
      </xdr:nvPicPr>
      <xdr:blipFill>
        <a:blip r:embed="rId76"/>
        <a:stretch>
          <a:fillRect/>
        </a:stretch>
      </xdr:blipFill>
      <xdr:spPr>
        <a:xfrm>
          <a:off x="3378835" y="196126100"/>
          <a:ext cx="424180" cy="474980"/>
        </a:xfrm>
        <a:prstGeom prst="rect">
          <a:avLst/>
        </a:prstGeom>
        <a:noFill/>
        <a:ln w="9525">
          <a:noFill/>
        </a:ln>
      </xdr:spPr>
    </xdr:pic>
  </etc:cellImage>
  <etc:cellImage>
    <xdr:pic>
      <xdr:nvPicPr>
        <xdr:cNvPr id="189" name="ID_994F14EB3B824DE5AC9EAA313AEE7611"/>
        <xdr:cNvPicPr>
          <a:picLocks noChangeAspect="1"/>
        </xdr:cNvPicPr>
      </xdr:nvPicPr>
      <xdr:blipFill>
        <a:blip r:embed="rId76"/>
        <a:stretch>
          <a:fillRect/>
        </a:stretch>
      </xdr:blipFill>
      <xdr:spPr>
        <a:xfrm>
          <a:off x="3436620" y="189649100"/>
          <a:ext cx="424180" cy="474980"/>
        </a:xfrm>
        <a:prstGeom prst="rect">
          <a:avLst/>
        </a:prstGeom>
        <a:noFill/>
        <a:ln w="9525">
          <a:noFill/>
        </a:ln>
      </xdr:spPr>
    </xdr:pic>
  </etc:cellImage>
  <etc:cellImage>
    <xdr:pic>
      <xdr:nvPicPr>
        <xdr:cNvPr id="191" name="ID_3C05B3109AD649C8A971D1204B54D2F4"/>
        <xdr:cNvPicPr>
          <a:picLocks noChangeAspect="1"/>
        </xdr:cNvPicPr>
      </xdr:nvPicPr>
      <xdr:blipFill>
        <a:blip r:embed="rId77"/>
        <a:stretch>
          <a:fillRect/>
        </a:stretch>
      </xdr:blipFill>
      <xdr:spPr>
        <a:xfrm>
          <a:off x="3436620" y="103182420"/>
          <a:ext cx="774065" cy="865505"/>
        </a:xfrm>
        <a:prstGeom prst="rect">
          <a:avLst/>
        </a:prstGeom>
        <a:noFill/>
        <a:ln w="9525">
          <a:noFill/>
        </a:ln>
      </xdr:spPr>
    </xdr:pic>
  </etc:cellImage>
  <etc:cellImage>
    <xdr:pic>
      <xdr:nvPicPr>
        <xdr:cNvPr id="192" name="ID_EA4B841857EC4B4FA08AFF6649AB8A90"/>
        <xdr:cNvPicPr>
          <a:picLocks noChangeAspect="1"/>
        </xdr:cNvPicPr>
      </xdr:nvPicPr>
      <xdr:blipFill>
        <a:blip r:embed="rId77"/>
        <a:stretch>
          <a:fillRect/>
        </a:stretch>
      </xdr:blipFill>
      <xdr:spPr>
        <a:xfrm>
          <a:off x="3409315" y="102209600"/>
          <a:ext cx="774065" cy="865505"/>
        </a:xfrm>
        <a:prstGeom prst="rect">
          <a:avLst/>
        </a:prstGeom>
        <a:noFill/>
        <a:ln w="9525">
          <a:noFill/>
        </a:ln>
      </xdr:spPr>
    </xdr:pic>
  </etc:cellImage>
  <etc:cellImage>
    <xdr:pic>
      <xdr:nvPicPr>
        <xdr:cNvPr id="193" name="ID_DC64945E7ADD40EFA59B59C42B6A4B3A"/>
        <xdr:cNvPicPr>
          <a:picLocks noChangeAspect="1"/>
        </xdr:cNvPicPr>
      </xdr:nvPicPr>
      <xdr:blipFill>
        <a:blip r:embed="rId77"/>
        <a:stretch>
          <a:fillRect/>
        </a:stretch>
      </xdr:blipFill>
      <xdr:spPr>
        <a:xfrm>
          <a:off x="3355975" y="101092000"/>
          <a:ext cx="774065" cy="865505"/>
        </a:xfrm>
        <a:prstGeom prst="rect">
          <a:avLst/>
        </a:prstGeom>
        <a:noFill/>
        <a:ln w="9525">
          <a:noFill/>
        </a:ln>
      </xdr:spPr>
    </xdr:pic>
  </etc:cellImage>
  <etc:cellImage>
    <xdr:pic>
      <xdr:nvPicPr>
        <xdr:cNvPr id="194" name="ID_E43BFD914A6C4AF0BBFB9E6AA243FB6B"/>
        <xdr:cNvPicPr>
          <a:picLocks noChangeAspect="1"/>
        </xdr:cNvPicPr>
      </xdr:nvPicPr>
      <xdr:blipFill>
        <a:blip r:embed="rId77"/>
        <a:stretch>
          <a:fillRect/>
        </a:stretch>
      </xdr:blipFill>
      <xdr:spPr>
        <a:xfrm>
          <a:off x="3310255" y="99982020"/>
          <a:ext cx="774065" cy="865505"/>
        </a:xfrm>
        <a:prstGeom prst="rect">
          <a:avLst/>
        </a:prstGeom>
        <a:noFill/>
        <a:ln w="9525">
          <a:noFill/>
        </a:ln>
      </xdr:spPr>
    </xdr:pic>
  </etc:cellImage>
  <etc:cellImage>
    <xdr:pic>
      <xdr:nvPicPr>
        <xdr:cNvPr id="195" name="ID_324A12A36E4C47C1944E734F1C0E05A5"/>
        <xdr:cNvPicPr>
          <a:picLocks noChangeAspect="1"/>
        </xdr:cNvPicPr>
      </xdr:nvPicPr>
      <xdr:blipFill>
        <a:blip r:embed="rId77"/>
        <a:stretch>
          <a:fillRect/>
        </a:stretch>
      </xdr:blipFill>
      <xdr:spPr>
        <a:xfrm>
          <a:off x="3409315" y="98841560"/>
          <a:ext cx="774065" cy="865505"/>
        </a:xfrm>
        <a:prstGeom prst="rect">
          <a:avLst/>
        </a:prstGeom>
        <a:noFill/>
        <a:ln w="9525">
          <a:noFill/>
        </a:ln>
      </xdr:spPr>
    </xdr:pic>
  </etc:cellImage>
  <etc:cellImage>
    <xdr:pic>
      <xdr:nvPicPr>
        <xdr:cNvPr id="196" name="ID_4BE3FD733FD74754BBDE0FF9A7F5676C"/>
        <xdr:cNvPicPr>
          <a:picLocks noChangeAspect="1"/>
        </xdr:cNvPicPr>
      </xdr:nvPicPr>
      <xdr:blipFill>
        <a:blip r:embed="rId77"/>
        <a:stretch>
          <a:fillRect/>
        </a:stretch>
      </xdr:blipFill>
      <xdr:spPr>
        <a:xfrm>
          <a:off x="3436620" y="97769680"/>
          <a:ext cx="774065" cy="865505"/>
        </a:xfrm>
        <a:prstGeom prst="rect">
          <a:avLst/>
        </a:prstGeom>
        <a:noFill/>
        <a:ln w="9525">
          <a:noFill/>
        </a:ln>
      </xdr:spPr>
    </xdr:pic>
  </etc:cellImage>
  <etc:cellImage>
    <xdr:pic>
      <xdr:nvPicPr>
        <xdr:cNvPr id="197" name="ID_9B069B50D2D9499584ADFE106AA63116"/>
        <xdr:cNvPicPr>
          <a:picLocks noChangeAspect="1"/>
        </xdr:cNvPicPr>
      </xdr:nvPicPr>
      <xdr:blipFill>
        <a:blip r:embed="rId77"/>
        <a:stretch>
          <a:fillRect/>
        </a:stretch>
      </xdr:blipFill>
      <xdr:spPr>
        <a:xfrm>
          <a:off x="3436620" y="96801305"/>
          <a:ext cx="774065" cy="865505"/>
        </a:xfrm>
        <a:prstGeom prst="rect">
          <a:avLst/>
        </a:prstGeom>
        <a:noFill/>
        <a:ln w="9525">
          <a:noFill/>
        </a:ln>
      </xdr:spPr>
    </xdr:pic>
  </etc:cellImage>
  <etc:cellImage>
    <xdr:pic>
      <xdr:nvPicPr>
        <xdr:cNvPr id="198" name="ID_64EE146F55B34054B33207C0A4540023"/>
        <xdr:cNvPicPr>
          <a:picLocks noChangeAspect="1"/>
        </xdr:cNvPicPr>
      </xdr:nvPicPr>
      <xdr:blipFill>
        <a:blip r:embed="rId78"/>
        <a:stretch>
          <a:fillRect/>
        </a:stretch>
      </xdr:blipFill>
      <xdr:spPr>
        <a:xfrm>
          <a:off x="3436620" y="95724980"/>
          <a:ext cx="515620" cy="720725"/>
        </a:xfrm>
        <a:prstGeom prst="rect">
          <a:avLst/>
        </a:prstGeom>
        <a:noFill/>
        <a:ln w="9525">
          <a:noFill/>
        </a:ln>
      </xdr:spPr>
    </xdr:pic>
  </etc:cellImage>
  <etc:cellImage>
    <xdr:pic>
      <xdr:nvPicPr>
        <xdr:cNvPr id="199" name="ID_6027423EEE5340089A46CA355FC79787"/>
        <xdr:cNvPicPr>
          <a:picLocks noChangeAspect="1"/>
        </xdr:cNvPicPr>
      </xdr:nvPicPr>
      <xdr:blipFill>
        <a:blip r:embed="rId78"/>
        <a:stretch>
          <a:fillRect/>
        </a:stretch>
      </xdr:blipFill>
      <xdr:spPr>
        <a:xfrm>
          <a:off x="3436620" y="94653100"/>
          <a:ext cx="515620" cy="720725"/>
        </a:xfrm>
        <a:prstGeom prst="rect">
          <a:avLst/>
        </a:prstGeom>
        <a:noFill/>
        <a:ln w="9525">
          <a:noFill/>
        </a:ln>
      </xdr:spPr>
    </xdr:pic>
  </etc:cellImage>
  <etc:cellImage>
    <xdr:pic>
      <xdr:nvPicPr>
        <xdr:cNvPr id="200" name="ID_0ABA2B40F8D441EF8AA92013176CC13A"/>
        <xdr:cNvPicPr>
          <a:picLocks noChangeAspect="1"/>
        </xdr:cNvPicPr>
      </xdr:nvPicPr>
      <xdr:blipFill>
        <a:blip r:embed="rId79"/>
        <a:stretch>
          <a:fillRect/>
        </a:stretch>
      </xdr:blipFill>
      <xdr:spPr>
        <a:xfrm>
          <a:off x="3436620" y="87096600"/>
          <a:ext cx="833755" cy="835660"/>
        </a:xfrm>
        <a:prstGeom prst="rect">
          <a:avLst/>
        </a:prstGeom>
        <a:noFill/>
        <a:ln w="9525">
          <a:noFill/>
        </a:ln>
      </xdr:spPr>
    </xdr:pic>
  </etc:cellImage>
  <etc:cellImage>
    <xdr:pic>
      <xdr:nvPicPr>
        <xdr:cNvPr id="201" name="ID_20CBBCAA135F45408AD278B517A03523"/>
        <xdr:cNvPicPr>
          <a:picLocks noChangeAspect="1"/>
        </xdr:cNvPicPr>
      </xdr:nvPicPr>
      <xdr:blipFill>
        <a:blip r:embed="rId80"/>
        <a:stretch>
          <a:fillRect/>
        </a:stretch>
      </xdr:blipFill>
      <xdr:spPr>
        <a:xfrm>
          <a:off x="3436620" y="86017100"/>
          <a:ext cx="611505" cy="607060"/>
        </a:xfrm>
        <a:prstGeom prst="rect">
          <a:avLst/>
        </a:prstGeom>
        <a:noFill/>
        <a:ln w="9525">
          <a:noFill/>
        </a:ln>
      </xdr:spPr>
    </xdr:pic>
  </etc:cellImage>
  <etc:cellImage>
    <xdr:pic>
      <xdr:nvPicPr>
        <xdr:cNvPr id="202" name="ID_53EFCF0B2AA84BB7B1670E227FE3FDD3"/>
        <xdr:cNvPicPr>
          <a:picLocks noChangeAspect="1"/>
        </xdr:cNvPicPr>
      </xdr:nvPicPr>
      <xdr:blipFill>
        <a:blip r:embed="rId81"/>
        <a:srcRect l="23988" t="28769" r="19043" b="11278"/>
        <a:stretch>
          <a:fillRect/>
        </a:stretch>
      </xdr:blipFill>
      <xdr:spPr>
        <a:xfrm>
          <a:off x="3436620" y="79505810"/>
          <a:ext cx="671830" cy="945515"/>
        </a:xfrm>
        <a:prstGeom prst="rect">
          <a:avLst/>
        </a:prstGeom>
        <a:noFill/>
        <a:ln w="9525">
          <a:noFill/>
        </a:ln>
      </xdr:spPr>
    </xdr:pic>
  </etc:cellImage>
  <etc:cellImage>
    <xdr:pic>
      <xdr:nvPicPr>
        <xdr:cNvPr id="204" name="ID_57C1C565673A465A919F6C4A547AA9C3"/>
        <xdr:cNvPicPr>
          <a:picLocks noChangeAspect="1"/>
        </xdr:cNvPicPr>
      </xdr:nvPicPr>
      <xdr:blipFill>
        <a:blip r:embed="rId81"/>
        <a:srcRect l="23988" t="28769" r="19043" b="11278"/>
        <a:stretch>
          <a:fillRect/>
        </a:stretch>
      </xdr:blipFill>
      <xdr:spPr>
        <a:xfrm>
          <a:off x="3436620" y="78433930"/>
          <a:ext cx="671830" cy="945515"/>
        </a:xfrm>
        <a:prstGeom prst="rect">
          <a:avLst/>
        </a:prstGeom>
        <a:noFill/>
        <a:ln w="9525">
          <a:noFill/>
        </a:ln>
      </xdr:spPr>
    </xdr:pic>
  </etc:cellImage>
  <etc:cellImage>
    <xdr:pic>
      <xdr:nvPicPr>
        <xdr:cNvPr id="205" name="ID_7BFCBF40D4AF4310A7B3254CD4C31F9F"/>
        <xdr:cNvPicPr>
          <a:picLocks noChangeAspect="1"/>
        </xdr:cNvPicPr>
      </xdr:nvPicPr>
      <xdr:blipFill>
        <a:blip r:embed="rId82"/>
        <a:stretch>
          <a:fillRect/>
        </a:stretch>
      </xdr:blipFill>
      <xdr:spPr>
        <a:xfrm>
          <a:off x="3436620" y="74131170"/>
          <a:ext cx="1037590" cy="779145"/>
        </a:xfrm>
        <a:prstGeom prst="rect">
          <a:avLst/>
        </a:prstGeom>
        <a:noFill/>
        <a:ln w="9525">
          <a:noFill/>
        </a:ln>
      </xdr:spPr>
    </xdr:pic>
  </etc:cellImage>
  <etc:cellImage>
    <xdr:pic>
      <xdr:nvPicPr>
        <xdr:cNvPr id="206" name="ID_A35360284C534892B52A73D5E6C9740F"/>
        <xdr:cNvPicPr>
          <a:picLocks noChangeAspect="1"/>
        </xdr:cNvPicPr>
      </xdr:nvPicPr>
      <xdr:blipFill>
        <a:blip r:embed="rId82"/>
        <a:stretch>
          <a:fillRect/>
        </a:stretch>
      </xdr:blipFill>
      <xdr:spPr>
        <a:xfrm>
          <a:off x="3256915" y="72990710"/>
          <a:ext cx="1037590" cy="779145"/>
        </a:xfrm>
        <a:prstGeom prst="rect">
          <a:avLst/>
        </a:prstGeom>
        <a:noFill/>
        <a:ln w="9525">
          <a:noFill/>
        </a:ln>
      </xdr:spPr>
    </xdr:pic>
  </etc:cellImage>
  <etc:cellImage>
    <xdr:pic>
      <xdr:nvPicPr>
        <xdr:cNvPr id="207" name="ID_784E835088E94E96850280A267EC0637"/>
        <xdr:cNvPicPr>
          <a:picLocks noChangeAspect="1"/>
        </xdr:cNvPicPr>
      </xdr:nvPicPr>
      <xdr:blipFill>
        <a:blip r:embed="rId82"/>
        <a:stretch>
          <a:fillRect/>
        </a:stretch>
      </xdr:blipFill>
      <xdr:spPr>
        <a:xfrm>
          <a:off x="3279775" y="71857870"/>
          <a:ext cx="1037590" cy="779145"/>
        </a:xfrm>
        <a:prstGeom prst="rect">
          <a:avLst/>
        </a:prstGeom>
        <a:noFill/>
        <a:ln w="9525">
          <a:noFill/>
        </a:ln>
      </xdr:spPr>
    </xdr:pic>
  </etc:cellImage>
  <etc:cellImage>
    <xdr:pic>
      <xdr:nvPicPr>
        <xdr:cNvPr id="214" name="ID_3157CBA3C27845F5AF5EFB900B70F94A"/>
        <xdr:cNvPicPr>
          <a:picLocks noChangeAspect="1"/>
        </xdr:cNvPicPr>
      </xdr:nvPicPr>
      <xdr:blipFill>
        <a:blip r:embed="rId82"/>
        <a:stretch>
          <a:fillRect/>
        </a:stretch>
      </xdr:blipFill>
      <xdr:spPr>
        <a:xfrm>
          <a:off x="3436620" y="70896480"/>
          <a:ext cx="1037590" cy="779145"/>
        </a:xfrm>
        <a:prstGeom prst="rect">
          <a:avLst/>
        </a:prstGeom>
        <a:noFill/>
        <a:ln w="9525">
          <a:noFill/>
        </a:ln>
      </xdr:spPr>
    </xdr:pic>
  </etc:cellImage>
  <etc:cellImage>
    <xdr:pic>
      <xdr:nvPicPr>
        <xdr:cNvPr id="215" name="ID_A3F9A8B5661C4C979F92D14482E6A35E"/>
        <xdr:cNvPicPr>
          <a:picLocks noChangeAspect="1"/>
        </xdr:cNvPicPr>
      </xdr:nvPicPr>
      <xdr:blipFill>
        <a:blip r:embed="rId83"/>
        <a:stretch>
          <a:fillRect/>
        </a:stretch>
      </xdr:blipFill>
      <xdr:spPr>
        <a:xfrm>
          <a:off x="3226435" y="84937600"/>
          <a:ext cx="1112520" cy="693420"/>
        </a:xfrm>
        <a:prstGeom prst="rect">
          <a:avLst/>
        </a:prstGeom>
        <a:noFill/>
        <a:ln w="9525">
          <a:noFill/>
        </a:ln>
      </xdr:spPr>
    </xdr:pic>
  </etc:cellImage>
  <etc:cellImage>
    <xdr:pic>
      <xdr:nvPicPr>
        <xdr:cNvPr id="223" name="ID_64E7A469718A43F2845353E45A7BD3F7"/>
        <xdr:cNvPicPr>
          <a:picLocks noChangeAspect="1"/>
        </xdr:cNvPicPr>
      </xdr:nvPicPr>
      <xdr:blipFill>
        <a:blip r:embed="rId83"/>
        <a:stretch>
          <a:fillRect/>
        </a:stretch>
      </xdr:blipFill>
      <xdr:spPr>
        <a:xfrm>
          <a:off x="3203575" y="83858100"/>
          <a:ext cx="1112520" cy="693420"/>
        </a:xfrm>
        <a:prstGeom prst="rect">
          <a:avLst/>
        </a:prstGeom>
        <a:noFill/>
        <a:ln w="9525">
          <a:noFill/>
        </a:ln>
      </xdr:spPr>
    </xdr:pic>
  </etc:cellImage>
  <etc:cellImage>
    <xdr:pic>
      <xdr:nvPicPr>
        <xdr:cNvPr id="224" name="ID_24967BF97E2B4E61BCDB39C94DA186B1"/>
        <xdr:cNvPicPr>
          <a:picLocks noChangeAspect="1"/>
        </xdr:cNvPicPr>
      </xdr:nvPicPr>
      <xdr:blipFill>
        <a:blip r:embed="rId84"/>
        <a:stretch>
          <a:fillRect/>
        </a:stretch>
      </xdr:blipFill>
      <xdr:spPr>
        <a:xfrm>
          <a:off x="3321685" y="82778600"/>
          <a:ext cx="633095" cy="785495"/>
        </a:xfrm>
        <a:prstGeom prst="rect">
          <a:avLst/>
        </a:prstGeom>
        <a:noFill/>
        <a:ln w="9525">
          <a:noFill/>
        </a:ln>
      </xdr:spPr>
    </xdr:pic>
  </etc:cellImage>
  <etc:cellImage>
    <xdr:pic>
      <xdr:nvPicPr>
        <xdr:cNvPr id="242" name="ID_B6E2EA4C32EB4FD8AA9E053114C21ACE"/>
        <xdr:cNvPicPr>
          <a:picLocks noChangeAspect="1"/>
        </xdr:cNvPicPr>
      </xdr:nvPicPr>
      <xdr:blipFill>
        <a:blip r:embed="rId81"/>
        <a:srcRect l="23988" t="28769" r="19043" b="11278"/>
        <a:stretch>
          <a:fillRect/>
        </a:stretch>
      </xdr:blipFill>
      <xdr:spPr>
        <a:xfrm>
          <a:off x="3256915" y="81580990"/>
          <a:ext cx="671830" cy="945515"/>
        </a:xfrm>
        <a:prstGeom prst="rect">
          <a:avLst/>
        </a:prstGeom>
        <a:noFill/>
        <a:ln w="9525">
          <a:noFill/>
        </a:ln>
      </xdr:spPr>
    </xdr:pic>
  </etc:cellImage>
  <etc:cellImage>
    <xdr:pic>
      <xdr:nvPicPr>
        <xdr:cNvPr id="243" name="ID_A59E378060BF439494B47F9367D595FC"/>
        <xdr:cNvPicPr>
          <a:picLocks noChangeAspect="1"/>
        </xdr:cNvPicPr>
      </xdr:nvPicPr>
      <xdr:blipFill>
        <a:blip r:embed="rId81"/>
        <a:srcRect l="23988" t="28769" r="19043" b="11278"/>
        <a:stretch>
          <a:fillRect/>
        </a:stretch>
      </xdr:blipFill>
      <xdr:spPr>
        <a:xfrm>
          <a:off x="3401695" y="80619600"/>
          <a:ext cx="671830" cy="945515"/>
        </a:xfrm>
        <a:prstGeom prst="rect">
          <a:avLst/>
        </a:prstGeom>
        <a:noFill/>
        <a:ln w="9525">
          <a:noFill/>
        </a:ln>
      </xdr:spPr>
    </xdr:pic>
  </etc:cellImage>
  <etc:cellImage>
    <xdr:pic>
      <xdr:nvPicPr>
        <xdr:cNvPr id="253" name="ID_9FA7254C9791485E806CBE71B73C1F07"/>
        <xdr:cNvPicPr>
          <a:picLocks noChangeAspect="1"/>
        </xdr:cNvPicPr>
      </xdr:nvPicPr>
      <xdr:blipFill>
        <a:blip r:embed="rId85"/>
        <a:stretch>
          <a:fillRect/>
        </a:stretch>
      </xdr:blipFill>
      <xdr:spPr>
        <a:xfrm>
          <a:off x="3436620" y="105448100"/>
          <a:ext cx="713105" cy="544830"/>
        </a:xfrm>
        <a:prstGeom prst="rect">
          <a:avLst/>
        </a:prstGeom>
        <a:noFill/>
        <a:ln w="9525">
          <a:noFill/>
        </a:ln>
      </xdr:spPr>
    </xdr:pic>
  </etc:cellImage>
  <etc:cellImage>
    <xdr:pic>
      <xdr:nvPicPr>
        <xdr:cNvPr id="260" name="ID_2502BAAA62AF41B0AA06022215431AF0"/>
        <xdr:cNvPicPr>
          <a:picLocks noChangeAspect="1"/>
        </xdr:cNvPicPr>
      </xdr:nvPicPr>
      <xdr:blipFill>
        <a:blip r:embed="rId85"/>
        <a:stretch>
          <a:fillRect/>
        </a:stretch>
      </xdr:blipFill>
      <xdr:spPr>
        <a:xfrm>
          <a:off x="3436620" y="104368600"/>
          <a:ext cx="713105" cy="544830"/>
        </a:xfrm>
        <a:prstGeom prst="rect">
          <a:avLst/>
        </a:prstGeom>
        <a:noFill/>
        <a:ln w="9525">
          <a:noFill/>
        </a:ln>
      </xdr:spPr>
    </xdr:pic>
  </etc:cellImage>
  <etc:cellImage>
    <xdr:pic>
      <xdr:nvPicPr>
        <xdr:cNvPr id="261" name="ID_8713A021E27449E7850FB2BC0E01DD30"/>
        <xdr:cNvPicPr>
          <a:picLocks noChangeAspect="1"/>
        </xdr:cNvPicPr>
      </xdr:nvPicPr>
      <xdr:blipFill>
        <a:blip r:embed="rId86"/>
        <a:stretch>
          <a:fillRect/>
        </a:stretch>
      </xdr:blipFill>
      <xdr:spPr>
        <a:xfrm>
          <a:off x="3436620" y="75079860"/>
          <a:ext cx="842645" cy="1125220"/>
        </a:xfrm>
        <a:prstGeom prst="rect">
          <a:avLst/>
        </a:prstGeom>
        <a:noFill/>
        <a:ln w="9525">
          <a:noFill/>
        </a:ln>
      </xdr:spPr>
    </xdr:pic>
  </etc:cellImage>
  <etc:cellImage>
    <xdr:pic>
      <xdr:nvPicPr>
        <xdr:cNvPr id="263" name="ID_354F8CA154B04CEBB3139C1C9DA26E5C"/>
        <xdr:cNvPicPr>
          <a:picLocks noChangeAspect="1"/>
        </xdr:cNvPicPr>
      </xdr:nvPicPr>
      <xdr:blipFill>
        <a:blip r:embed="rId87"/>
        <a:srcRect t="35112" r="1399"/>
        <a:stretch>
          <a:fillRect/>
        </a:stretch>
      </xdr:blipFill>
      <xdr:spPr>
        <a:xfrm>
          <a:off x="3436620" y="67665600"/>
          <a:ext cx="750570" cy="662940"/>
        </a:xfrm>
        <a:prstGeom prst="rect">
          <a:avLst/>
        </a:prstGeom>
        <a:noFill/>
        <a:ln w="9525">
          <a:noFill/>
        </a:ln>
      </xdr:spPr>
    </xdr:pic>
  </etc:cellImage>
  <etc:cellImage>
    <xdr:pic>
      <xdr:nvPicPr>
        <xdr:cNvPr id="264" name="ID_FCABF704D85F4FC182B1CA45F3F060AD" descr="2"/>
        <xdr:cNvPicPr>
          <a:picLocks noChangeAspect="1"/>
        </xdr:cNvPicPr>
      </xdr:nvPicPr>
      <xdr:blipFill>
        <a:blip r:embed="rId88"/>
        <a:srcRect l="14904" r="14904"/>
        <a:stretch>
          <a:fillRect/>
        </a:stretch>
      </xdr:blipFill>
      <xdr:spPr>
        <a:xfrm>
          <a:off x="3272155" y="147411440"/>
          <a:ext cx="778510" cy="925195"/>
        </a:xfrm>
        <a:prstGeom prst="rect">
          <a:avLst/>
        </a:prstGeom>
        <a:noFill/>
        <a:ln w="9525">
          <a:noFill/>
        </a:ln>
      </xdr:spPr>
    </xdr:pic>
  </etc:cellImage>
  <etc:cellImage>
    <xdr:pic>
      <xdr:nvPicPr>
        <xdr:cNvPr id="265" name="ID_A63E189EB50B422982B109D269701002" descr="2"/>
        <xdr:cNvPicPr>
          <a:picLocks noChangeAspect="1"/>
        </xdr:cNvPicPr>
      </xdr:nvPicPr>
      <xdr:blipFill>
        <a:blip r:embed="rId88"/>
        <a:srcRect l="14904" r="14904"/>
        <a:stretch>
          <a:fillRect/>
        </a:stretch>
      </xdr:blipFill>
      <xdr:spPr>
        <a:xfrm>
          <a:off x="3355975" y="146438620"/>
          <a:ext cx="778510" cy="925195"/>
        </a:xfrm>
        <a:prstGeom prst="rect">
          <a:avLst/>
        </a:prstGeom>
        <a:noFill/>
        <a:ln w="9525">
          <a:noFill/>
        </a:ln>
      </xdr:spPr>
    </xdr:pic>
  </etc:cellImage>
  <etc:cellImage>
    <xdr:pic>
      <xdr:nvPicPr>
        <xdr:cNvPr id="266" name="ID_A7F403B81937404EAB8CEDFBE46BEE27" descr="2"/>
        <xdr:cNvPicPr>
          <a:picLocks noChangeAspect="1"/>
        </xdr:cNvPicPr>
      </xdr:nvPicPr>
      <xdr:blipFill>
        <a:blip r:embed="rId88"/>
        <a:srcRect l="14904" r="14904"/>
        <a:stretch>
          <a:fillRect/>
        </a:stretch>
      </xdr:blipFill>
      <xdr:spPr>
        <a:xfrm>
          <a:off x="3386455" y="145351500"/>
          <a:ext cx="778510" cy="925195"/>
        </a:xfrm>
        <a:prstGeom prst="rect">
          <a:avLst/>
        </a:prstGeom>
        <a:noFill/>
        <a:ln w="9525">
          <a:noFill/>
        </a:ln>
      </xdr:spPr>
    </xdr:pic>
  </etc:cellImage>
  <etc:cellImage>
    <xdr:pic>
      <xdr:nvPicPr>
        <xdr:cNvPr id="267" name="ID_FD8DD4D26D0645C689423370CE8D438E" descr="2"/>
        <xdr:cNvPicPr>
          <a:picLocks noChangeAspect="1"/>
        </xdr:cNvPicPr>
      </xdr:nvPicPr>
      <xdr:blipFill>
        <a:blip r:embed="rId88"/>
        <a:srcRect l="14904" r="14904"/>
        <a:stretch>
          <a:fillRect/>
        </a:stretch>
      </xdr:blipFill>
      <xdr:spPr>
        <a:xfrm>
          <a:off x="3363595" y="144211040"/>
          <a:ext cx="778510" cy="925195"/>
        </a:xfrm>
        <a:prstGeom prst="rect">
          <a:avLst/>
        </a:prstGeom>
        <a:noFill/>
        <a:ln w="9525">
          <a:noFill/>
        </a:ln>
      </xdr:spPr>
    </xdr:pic>
  </etc:cellImage>
  <etc:cellImage>
    <xdr:pic>
      <xdr:nvPicPr>
        <xdr:cNvPr id="268" name="ID_7BBD5C0231624FDBB3201AACCAE19519" descr="2"/>
        <xdr:cNvPicPr>
          <a:picLocks noChangeAspect="1"/>
        </xdr:cNvPicPr>
      </xdr:nvPicPr>
      <xdr:blipFill>
        <a:blip r:embed="rId88"/>
        <a:srcRect l="14904" r="14904"/>
        <a:stretch>
          <a:fillRect/>
        </a:stretch>
      </xdr:blipFill>
      <xdr:spPr>
        <a:xfrm>
          <a:off x="3394075" y="143131540"/>
          <a:ext cx="778510" cy="925195"/>
        </a:xfrm>
        <a:prstGeom prst="rect">
          <a:avLst/>
        </a:prstGeom>
        <a:noFill/>
        <a:ln w="9525">
          <a:noFill/>
        </a:ln>
      </xdr:spPr>
    </xdr:pic>
  </etc:cellImage>
  <etc:cellImage>
    <xdr:pic>
      <xdr:nvPicPr>
        <xdr:cNvPr id="269" name="ID_5A602F1A1561478794BABBE2DFE27183" descr="2"/>
        <xdr:cNvPicPr>
          <a:picLocks noChangeAspect="1"/>
        </xdr:cNvPicPr>
      </xdr:nvPicPr>
      <xdr:blipFill>
        <a:blip r:embed="rId88"/>
        <a:srcRect l="14904" r="14904"/>
        <a:stretch>
          <a:fillRect/>
        </a:stretch>
      </xdr:blipFill>
      <xdr:spPr>
        <a:xfrm>
          <a:off x="3436620" y="142052040"/>
          <a:ext cx="778510" cy="925195"/>
        </a:xfrm>
        <a:prstGeom prst="rect">
          <a:avLst/>
        </a:prstGeom>
        <a:noFill/>
        <a:ln w="9525">
          <a:noFill/>
        </a:ln>
      </xdr:spPr>
    </xdr:pic>
  </etc:cellImage>
  <etc:cellImage>
    <xdr:pic>
      <xdr:nvPicPr>
        <xdr:cNvPr id="270" name="ID_7DD5D205B7DE4ED7856B6C823C33BCF2"/>
        <xdr:cNvPicPr>
          <a:picLocks noChangeAspect="1"/>
        </xdr:cNvPicPr>
      </xdr:nvPicPr>
      <xdr:blipFill>
        <a:blip r:embed="rId89"/>
        <a:stretch>
          <a:fillRect/>
        </a:stretch>
      </xdr:blipFill>
      <xdr:spPr>
        <a:xfrm>
          <a:off x="3543300" y="107652820"/>
          <a:ext cx="751840" cy="822325"/>
        </a:xfrm>
        <a:prstGeom prst="rect">
          <a:avLst/>
        </a:prstGeom>
        <a:noFill/>
        <a:ln w="9525">
          <a:noFill/>
        </a:ln>
      </xdr:spPr>
    </xdr:pic>
  </etc:cellImage>
  <etc:cellImage>
    <xdr:pic>
      <xdr:nvPicPr>
        <xdr:cNvPr id="272" name="ID_2A1115FFCA424084B510240F590AC9EE" descr="1"/>
        <xdr:cNvPicPr>
          <a:picLocks noChangeAspect="1"/>
        </xdr:cNvPicPr>
      </xdr:nvPicPr>
      <xdr:blipFill>
        <a:blip r:embed="rId90"/>
        <a:stretch>
          <a:fillRect/>
        </a:stretch>
      </xdr:blipFill>
      <xdr:spPr>
        <a:xfrm>
          <a:off x="3112135" y="106504740"/>
          <a:ext cx="1305560" cy="940435"/>
        </a:xfrm>
        <a:prstGeom prst="rect">
          <a:avLst/>
        </a:prstGeom>
        <a:noFill/>
        <a:ln w="9525">
          <a:noFill/>
        </a:ln>
      </xdr:spPr>
    </xdr:pic>
  </etc:cellImage>
  <etc:cellImage>
    <xdr:pic>
      <xdr:nvPicPr>
        <xdr:cNvPr id="273" name="ID_35006509D41A4236889087EE188CFA79"/>
        <xdr:cNvPicPr>
          <a:picLocks noChangeAspect="1"/>
        </xdr:cNvPicPr>
      </xdr:nvPicPr>
      <xdr:blipFill>
        <a:blip r:embed="rId91"/>
        <a:stretch>
          <a:fillRect/>
        </a:stretch>
      </xdr:blipFill>
      <xdr:spPr>
        <a:xfrm>
          <a:off x="3421380" y="77353795"/>
          <a:ext cx="1089025" cy="777240"/>
        </a:xfrm>
        <a:prstGeom prst="rect">
          <a:avLst/>
        </a:prstGeom>
        <a:noFill/>
        <a:ln w="9525">
          <a:noFill/>
        </a:ln>
      </xdr:spPr>
    </xdr:pic>
  </etc:cellImage>
  <etc:cellImage>
    <xdr:pic>
      <xdr:nvPicPr>
        <xdr:cNvPr id="274" name="ID_014A41E9B81048B1BF1F1F01973F8949"/>
        <xdr:cNvPicPr>
          <a:picLocks noChangeAspect="1"/>
        </xdr:cNvPicPr>
      </xdr:nvPicPr>
      <xdr:blipFill>
        <a:blip r:embed="rId92"/>
        <a:stretch>
          <a:fillRect/>
        </a:stretch>
      </xdr:blipFill>
      <xdr:spPr>
        <a:xfrm>
          <a:off x="3436620" y="76281280"/>
          <a:ext cx="1083310" cy="801370"/>
        </a:xfrm>
        <a:prstGeom prst="rect">
          <a:avLst/>
        </a:prstGeom>
        <a:noFill/>
        <a:ln w="9525">
          <a:noFill/>
        </a:ln>
      </xdr:spPr>
    </xdr:pic>
  </etc:cellImage>
  <etc:cellImage>
    <xdr:pic>
      <xdr:nvPicPr>
        <xdr:cNvPr id="275" name="ID_545FD8D3FF7B42CD945B12F27C2AC85A"/>
        <xdr:cNvPicPr>
          <a:picLocks noChangeAspect="1"/>
        </xdr:cNvPicPr>
      </xdr:nvPicPr>
      <xdr:blipFill>
        <a:blip r:embed="rId93"/>
        <a:stretch>
          <a:fillRect/>
        </a:stretch>
      </xdr:blipFill>
      <xdr:spPr>
        <a:xfrm>
          <a:off x="3352800" y="69824600"/>
          <a:ext cx="1127760" cy="892175"/>
        </a:xfrm>
        <a:prstGeom prst="rect">
          <a:avLst/>
        </a:prstGeom>
        <a:noFill/>
        <a:ln w="9525">
          <a:noFill/>
        </a:ln>
      </xdr:spPr>
    </xdr:pic>
  </etc:cellImage>
  <etc:cellImage>
    <xdr:pic>
      <xdr:nvPicPr>
        <xdr:cNvPr id="276" name="ID_965135B2AFB34B2ABD526C69D9509294"/>
        <xdr:cNvPicPr>
          <a:picLocks noChangeAspect="1"/>
        </xdr:cNvPicPr>
      </xdr:nvPicPr>
      <xdr:blipFill>
        <a:blip r:embed="rId94"/>
        <a:stretch>
          <a:fillRect/>
        </a:stretch>
      </xdr:blipFill>
      <xdr:spPr>
        <a:xfrm>
          <a:off x="3307080" y="65460880"/>
          <a:ext cx="1146175" cy="793750"/>
        </a:xfrm>
        <a:prstGeom prst="rect">
          <a:avLst/>
        </a:prstGeom>
        <a:noFill/>
        <a:ln w="9525">
          <a:noFill/>
        </a:ln>
      </xdr:spPr>
    </xdr:pic>
  </etc:cellImage>
  <etc:cellImage>
    <xdr:pic>
      <xdr:nvPicPr>
        <xdr:cNvPr id="277" name="ID_455F9D656EBA4142B54936F2CD9A9D0C"/>
        <xdr:cNvPicPr>
          <a:picLocks noChangeAspect="1"/>
        </xdr:cNvPicPr>
      </xdr:nvPicPr>
      <xdr:blipFill>
        <a:blip r:embed="rId94"/>
        <a:stretch>
          <a:fillRect/>
        </a:stretch>
      </xdr:blipFill>
      <xdr:spPr>
        <a:xfrm>
          <a:off x="3040380" y="64427100"/>
          <a:ext cx="1143000" cy="791210"/>
        </a:xfrm>
        <a:prstGeom prst="rect">
          <a:avLst/>
        </a:prstGeom>
        <a:noFill/>
        <a:ln w="9525">
          <a:noFill/>
        </a:ln>
      </xdr:spPr>
    </xdr:pic>
  </etc:cellImage>
  <etc:cellImage>
    <xdr:pic>
      <xdr:nvPicPr>
        <xdr:cNvPr id="278" name="ID_D63B0657F73E43C2BDC62E053EA933A3" descr="1"/>
        <xdr:cNvPicPr>
          <a:picLocks noChangeAspect="1"/>
        </xdr:cNvPicPr>
      </xdr:nvPicPr>
      <xdr:blipFill>
        <a:blip r:embed="rId95"/>
        <a:stretch>
          <a:fillRect/>
        </a:stretch>
      </xdr:blipFill>
      <xdr:spPr>
        <a:xfrm>
          <a:off x="3223260" y="56748680"/>
          <a:ext cx="1029335" cy="839470"/>
        </a:xfrm>
        <a:prstGeom prst="rect">
          <a:avLst/>
        </a:prstGeom>
        <a:noFill/>
        <a:ln w="9525">
          <a:noFill/>
        </a:ln>
      </xdr:spPr>
    </xdr:pic>
  </etc:cellImage>
  <etc:cellImage>
    <xdr:pic>
      <xdr:nvPicPr>
        <xdr:cNvPr id="279" name="ID_BE024F3037104255AC1ACD01933E79FE"/>
        <xdr:cNvPicPr>
          <a:picLocks noChangeAspect="1"/>
        </xdr:cNvPicPr>
      </xdr:nvPicPr>
      <xdr:blipFill>
        <a:blip r:embed="rId96"/>
        <a:stretch>
          <a:fillRect/>
        </a:stretch>
      </xdr:blipFill>
      <xdr:spPr>
        <a:xfrm>
          <a:off x="3208020" y="62092840"/>
          <a:ext cx="1233170" cy="967740"/>
        </a:xfrm>
        <a:prstGeom prst="rect">
          <a:avLst/>
        </a:prstGeom>
        <a:noFill/>
        <a:ln w="9525">
          <a:noFill/>
        </a:ln>
      </xdr:spPr>
    </xdr:pic>
  </etc:cellImage>
  <etc:cellImage>
    <xdr:pic>
      <xdr:nvPicPr>
        <xdr:cNvPr id="280" name="ID_B604AB6927A74FDD937726A888154AC3" descr="1"/>
        <xdr:cNvPicPr>
          <a:picLocks noChangeAspect="1"/>
        </xdr:cNvPicPr>
      </xdr:nvPicPr>
      <xdr:blipFill>
        <a:blip r:embed="rId97"/>
        <a:stretch>
          <a:fillRect/>
        </a:stretch>
      </xdr:blipFill>
      <xdr:spPr>
        <a:xfrm>
          <a:off x="3345180" y="59976385"/>
          <a:ext cx="1314450" cy="923290"/>
        </a:xfrm>
        <a:prstGeom prst="rect">
          <a:avLst/>
        </a:prstGeom>
        <a:noFill/>
        <a:ln w="9525">
          <a:noFill/>
        </a:ln>
      </xdr:spPr>
    </xdr:pic>
  </etc:cellImage>
  <etc:cellImage>
    <xdr:pic>
      <xdr:nvPicPr>
        <xdr:cNvPr id="281" name="ID_542AC8E22BF94C9494F547EFFB775E55" descr="1"/>
        <xdr:cNvPicPr>
          <a:picLocks noChangeAspect="1"/>
        </xdr:cNvPicPr>
      </xdr:nvPicPr>
      <xdr:blipFill>
        <a:blip r:embed="rId98"/>
        <a:stretch>
          <a:fillRect/>
        </a:stretch>
      </xdr:blipFill>
      <xdr:spPr>
        <a:xfrm>
          <a:off x="3436620" y="59029600"/>
          <a:ext cx="1018540" cy="784225"/>
        </a:xfrm>
        <a:prstGeom prst="rect">
          <a:avLst/>
        </a:prstGeom>
        <a:noFill/>
        <a:ln w="9525">
          <a:noFill/>
        </a:ln>
      </xdr:spPr>
    </xdr:pic>
  </etc:cellImage>
  <etc:cellImage>
    <xdr:pic>
      <xdr:nvPicPr>
        <xdr:cNvPr id="282" name="ID_C3C5CD2D92E44097BC60F7737DCF72E9"/>
        <xdr:cNvPicPr>
          <a:picLocks noChangeAspect="1"/>
        </xdr:cNvPicPr>
      </xdr:nvPicPr>
      <xdr:blipFill>
        <a:blip r:embed="rId99"/>
        <a:stretch>
          <a:fillRect/>
        </a:stretch>
      </xdr:blipFill>
      <xdr:spPr>
        <a:xfrm>
          <a:off x="3069590" y="57937400"/>
          <a:ext cx="1266190" cy="690880"/>
        </a:xfrm>
        <a:prstGeom prst="rect">
          <a:avLst/>
        </a:prstGeom>
        <a:noFill/>
        <a:ln w="9525">
          <a:noFill/>
        </a:ln>
      </xdr:spPr>
    </xdr:pic>
  </etc:cellImage>
  <etc:cellImage>
    <xdr:pic>
      <xdr:nvPicPr>
        <xdr:cNvPr id="283" name="ID_186F0B98B4D44B34AEEE28180CBE388C"/>
        <xdr:cNvPicPr>
          <a:picLocks noChangeAspect="1"/>
        </xdr:cNvPicPr>
      </xdr:nvPicPr>
      <xdr:blipFill>
        <a:blip r:embed="rId100"/>
        <a:stretch>
          <a:fillRect/>
        </a:stretch>
      </xdr:blipFill>
      <xdr:spPr>
        <a:xfrm>
          <a:off x="3197225" y="48841660"/>
          <a:ext cx="1344295" cy="1090295"/>
        </a:xfrm>
        <a:prstGeom prst="rect">
          <a:avLst/>
        </a:prstGeom>
        <a:noFill/>
        <a:ln w="9525">
          <a:noFill/>
        </a:ln>
      </xdr:spPr>
    </xdr:pic>
  </etc:cellImage>
  <etc:cellImage>
    <xdr:pic>
      <xdr:nvPicPr>
        <xdr:cNvPr id="284" name="ID_CC192FFEE0B342D08C506F0D75EC4B04"/>
        <xdr:cNvPicPr>
          <a:picLocks noChangeAspect="1"/>
        </xdr:cNvPicPr>
      </xdr:nvPicPr>
      <xdr:blipFill>
        <a:blip r:embed="rId101"/>
        <a:stretch>
          <a:fillRect/>
        </a:stretch>
      </xdr:blipFill>
      <xdr:spPr>
        <a:xfrm>
          <a:off x="3169920" y="47645320"/>
          <a:ext cx="1120140" cy="1016000"/>
        </a:xfrm>
        <a:prstGeom prst="rect">
          <a:avLst/>
        </a:prstGeom>
        <a:noFill/>
        <a:ln w="9525">
          <a:noFill/>
        </a:ln>
      </xdr:spPr>
    </xdr:pic>
  </etc:cellImage>
  <etc:cellImage>
    <xdr:pic>
      <xdr:nvPicPr>
        <xdr:cNvPr id="285" name="ID_18CF80C74D31499A888E462CCBBF87B2"/>
        <xdr:cNvPicPr>
          <a:picLocks noChangeAspect="1"/>
        </xdr:cNvPicPr>
      </xdr:nvPicPr>
      <xdr:blipFill>
        <a:blip r:embed="rId102"/>
        <a:stretch>
          <a:fillRect/>
        </a:stretch>
      </xdr:blipFill>
      <xdr:spPr>
        <a:xfrm>
          <a:off x="3253740" y="42659300"/>
          <a:ext cx="1248410" cy="831215"/>
        </a:xfrm>
        <a:prstGeom prst="rect">
          <a:avLst/>
        </a:prstGeom>
        <a:noFill/>
        <a:ln w="9525">
          <a:noFill/>
        </a:ln>
      </xdr:spPr>
    </xdr:pic>
  </etc:cellImage>
  <etc:cellImage>
    <xdr:pic>
      <xdr:nvPicPr>
        <xdr:cNvPr id="286" name="ID_EC20566C71D04A6E8AA1E5608B8889B4"/>
        <xdr:cNvPicPr>
          <a:picLocks noChangeAspect="1"/>
        </xdr:cNvPicPr>
      </xdr:nvPicPr>
      <xdr:blipFill>
        <a:blip r:embed="rId103"/>
        <a:stretch>
          <a:fillRect/>
        </a:stretch>
      </xdr:blipFill>
      <xdr:spPr>
        <a:xfrm>
          <a:off x="3316605" y="41663620"/>
          <a:ext cx="836295" cy="617220"/>
        </a:xfrm>
        <a:prstGeom prst="rect">
          <a:avLst/>
        </a:prstGeom>
        <a:noFill/>
        <a:ln w="9525">
          <a:noFill/>
        </a:ln>
      </xdr:spPr>
    </xdr:pic>
  </etc:cellImage>
  <etc:cellImage>
    <xdr:pic>
      <xdr:nvPicPr>
        <xdr:cNvPr id="287" name="ID_7DCF74699A534F60AAC7675B490F1450"/>
        <xdr:cNvPicPr>
          <a:picLocks noChangeAspect="1"/>
        </xdr:cNvPicPr>
      </xdr:nvPicPr>
      <xdr:blipFill>
        <a:blip r:embed="rId104"/>
        <a:stretch>
          <a:fillRect/>
        </a:stretch>
      </xdr:blipFill>
      <xdr:spPr>
        <a:xfrm>
          <a:off x="3227705" y="40609520"/>
          <a:ext cx="1115695" cy="660400"/>
        </a:xfrm>
        <a:prstGeom prst="rect">
          <a:avLst/>
        </a:prstGeom>
        <a:noFill/>
        <a:ln w="9525">
          <a:noFill/>
        </a:ln>
      </xdr:spPr>
    </xdr:pic>
  </etc:cellImage>
  <etc:cellImage>
    <xdr:pic>
      <xdr:nvPicPr>
        <xdr:cNvPr id="288" name="ID_5661E9DE3DBF498BAAA89E6032D6F803"/>
        <xdr:cNvPicPr>
          <a:picLocks noChangeAspect="1"/>
        </xdr:cNvPicPr>
      </xdr:nvPicPr>
      <xdr:blipFill>
        <a:blip r:embed="rId105"/>
        <a:stretch>
          <a:fillRect/>
        </a:stretch>
      </xdr:blipFill>
      <xdr:spPr>
        <a:xfrm>
          <a:off x="3377565" y="39530020"/>
          <a:ext cx="1003935" cy="728980"/>
        </a:xfrm>
        <a:prstGeom prst="rect">
          <a:avLst/>
        </a:prstGeom>
        <a:noFill/>
        <a:ln w="9525">
          <a:noFill/>
        </a:ln>
      </xdr:spPr>
    </xdr:pic>
  </etc:cellImage>
  <etc:cellImage>
    <xdr:pic>
      <xdr:nvPicPr>
        <xdr:cNvPr id="289" name="ID_5835D07460594023955DB1D19232B9F4"/>
        <xdr:cNvPicPr>
          <a:picLocks noChangeAspect="1"/>
        </xdr:cNvPicPr>
      </xdr:nvPicPr>
      <xdr:blipFill>
        <a:blip r:embed="rId106"/>
        <a:stretch>
          <a:fillRect/>
        </a:stretch>
      </xdr:blipFill>
      <xdr:spPr>
        <a:xfrm>
          <a:off x="3436620" y="36573460"/>
          <a:ext cx="584200" cy="777875"/>
        </a:xfrm>
        <a:prstGeom prst="rect">
          <a:avLst/>
        </a:prstGeom>
        <a:noFill/>
        <a:ln w="9525">
          <a:noFill/>
        </a:ln>
      </xdr:spPr>
    </xdr:pic>
  </etc:cellImage>
  <etc:cellImage>
    <xdr:pic>
      <xdr:nvPicPr>
        <xdr:cNvPr id="290" name="ID_B345855D1D8B440F88F5150542B9B30E"/>
        <xdr:cNvPicPr>
          <a:picLocks noChangeAspect="1"/>
        </xdr:cNvPicPr>
      </xdr:nvPicPr>
      <xdr:blipFill>
        <a:blip r:embed="rId106"/>
        <a:stretch>
          <a:fillRect/>
        </a:stretch>
      </xdr:blipFill>
      <xdr:spPr>
        <a:xfrm>
          <a:off x="3436620" y="34724975"/>
          <a:ext cx="584200" cy="777875"/>
        </a:xfrm>
        <a:prstGeom prst="rect">
          <a:avLst/>
        </a:prstGeom>
        <a:noFill/>
        <a:ln w="9525">
          <a:noFill/>
        </a:ln>
      </xdr:spPr>
    </xdr:pic>
  </etc:cellImage>
  <etc:cellImage>
    <xdr:pic>
      <xdr:nvPicPr>
        <xdr:cNvPr id="291" name="ID_03A8F8FEA0DB493B860DF01DBB0D089E" descr="u=3676818625,4270917567&amp;fm=23&amp;gp=0"/>
        <xdr:cNvPicPr>
          <a:picLocks noChangeAspect="1"/>
        </xdr:cNvPicPr>
      </xdr:nvPicPr>
      <xdr:blipFill>
        <a:blip r:embed="rId107"/>
        <a:stretch>
          <a:fillRect/>
        </a:stretch>
      </xdr:blipFill>
      <xdr:spPr>
        <a:xfrm>
          <a:off x="3284220" y="26323925"/>
          <a:ext cx="1124585" cy="704215"/>
        </a:xfrm>
        <a:prstGeom prst="rect">
          <a:avLst/>
        </a:prstGeom>
        <a:noFill/>
        <a:ln w="9525">
          <a:noFill/>
        </a:ln>
      </xdr:spPr>
    </xdr:pic>
  </etc:cellImage>
  <etc:cellImage>
    <xdr:pic>
      <xdr:nvPicPr>
        <xdr:cNvPr id="292" name="ID_64186FD23A6F4128963FADB6071A414F" descr="u=1308922486,2664760569&amp;fm=15&amp;gp=0"/>
        <xdr:cNvPicPr>
          <a:picLocks noChangeAspect="1"/>
        </xdr:cNvPicPr>
      </xdr:nvPicPr>
      <xdr:blipFill>
        <a:blip r:embed="rId108"/>
        <a:stretch>
          <a:fillRect/>
        </a:stretch>
      </xdr:blipFill>
      <xdr:spPr>
        <a:xfrm>
          <a:off x="3162300" y="25354280"/>
          <a:ext cx="1256665" cy="763270"/>
        </a:xfrm>
        <a:prstGeom prst="rect">
          <a:avLst/>
        </a:prstGeom>
        <a:noFill/>
        <a:ln w="9525">
          <a:noFill/>
        </a:ln>
      </xdr:spPr>
    </xdr:pic>
  </etc:cellImage>
  <etc:cellImage>
    <xdr:pic>
      <xdr:nvPicPr>
        <xdr:cNvPr id="293" name="ID_2E90DE8FA6A44C1290F37B2A7C8B2DCF" descr="u=146745797,4100471778&amp;fm=15&amp;gp=0"/>
        <xdr:cNvPicPr>
          <a:picLocks noChangeAspect="1"/>
        </xdr:cNvPicPr>
      </xdr:nvPicPr>
      <xdr:blipFill>
        <a:blip r:embed="rId109"/>
        <a:srcRect t="36857" r="-6813"/>
        <a:stretch>
          <a:fillRect/>
        </a:stretch>
      </xdr:blipFill>
      <xdr:spPr>
        <a:xfrm>
          <a:off x="3436620" y="24274780"/>
          <a:ext cx="772160" cy="477520"/>
        </a:xfrm>
        <a:prstGeom prst="rect">
          <a:avLst/>
        </a:prstGeom>
        <a:noFill/>
        <a:ln w="9525">
          <a:noFill/>
        </a:ln>
      </xdr:spPr>
    </xdr:pic>
  </etc:cellImage>
  <etc:cellImage>
    <xdr:pic>
      <xdr:nvPicPr>
        <xdr:cNvPr id="294" name="ID_5AA703D8E49F4D03864CAE31B250038E"/>
        <xdr:cNvPicPr>
          <a:picLocks noChangeAspect="1"/>
        </xdr:cNvPicPr>
      </xdr:nvPicPr>
      <xdr:blipFill>
        <a:blip r:embed="rId110"/>
        <a:stretch>
          <a:fillRect/>
        </a:stretch>
      </xdr:blipFill>
      <xdr:spPr>
        <a:xfrm>
          <a:off x="3299460" y="23271480"/>
          <a:ext cx="1286510" cy="687070"/>
        </a:xfrm>
        <a:prstGeom prst="rect">
          <a:avLst/>
        </a:prstGeom>
        <a:noFill/>
        <a:ln w="9525">
          <a:noFill/>
        </a:ln>
      </xdr:spPr>
    </xdr:pic>
  </etc:cellImage>
  <etc:cellImage>
    <xdr:pic>
      <xdr:nvPicPr>
        <xdr:cNvPr id="295" name="ID_CEF2B334A31449D9AB183113F7A39C08"/>
        <xdr:cNvPicPr>
          <a:picLocks noChangeAspect="1"/>
        </xdr:cNvPicPr>
      </xdr:nvPicPr>
      <xdr:blipFill>
        <a:blip r:embed="rId111"/>
        <a:stretch>
          <a:fillRect/>
        </a:stretch>
      </xdr:blipFill>
      <xdr:spPr>
        <a:xfrm>
          <a:off x="3192780" y="22047200"/>
          <a:ext cx="1514475" cy="720725"/>
        </a:xfrm>
        <a:prstGeom prst="rect">
          <a:avLst/>
        </a:prstGeom>
        <a:noFill/>
        <a:ln w="9525">
          <a:noFill/>
        </a:ln>
      </xdr:spPr>
    </xdr:pic>
  </etc:cellImage>
  <etc:cellImage>
    <xdr:pic>
      <xdr:nvPicPr>
        <xdr:cNvPr id="296" name="ID_297372EF2BEA419B822210CEF965D550" descr="1"/>
        <xdr:cNvPicPr>
          <a:picLocks noChangeAspect="1"/>
        </xdr:cNvPicPr>
      </xdr:nvPicPr>
      <xdr:blipFill>
        <a:blip r:embed="rId112"/>
        <a:stretch>
          <a:fillRect/>
        </a:stretch>
      </xdr:blipFill>
      <xdr:spPr>
        <a:xfrm>
          <a:off x="3360420" y="21031200"/>
          <a:ext cx="875030" cy="695325"/>
        </a:xfrm>
        <a:prstGeom prst="rect">
          <a:avLst/>
        </a:prstGeom>
        <a:noFill/>
        <a:ln w="9525">
          <a:noFill/>
        </a:ln>
      </xdr:spPr>
    </xdr:pic>
  </etc:cellImage>
  <etc:cellImage>
    <xdr:pic>
      <xdr:nvPicPr>
        <xdr:cNvPr id="297" name="ID_7C34F5EA249B4F63A63A4121D70A7A0B"/>
        <xdr:cNvPicPr>
          <a:picLocks noChangeAspect="1"/>
        </xdr:cNvPicPr>
      </xdr:nvPicPr>
      <xdr:blipFill>
        <a:blip r:embed="rId113"/>
        <a:stretch>
          <a:fillRect/>
        </a:stretch>
      </xdr:blipFill>
      <xdr:spPr>
        <a:xfrm>
          <a:off x="3370580" y="19911695"/>
          <a:ext cx="538480" cy="959485"/>
        </a:xfrm>
        <a:prstGeom prst="rect">
          <a:avLst/>
        </a:prstGeom>
        <a:noFill/>
        <a:ln w="9525">
          <a:noFill/>
        </a:ln>
      </xdr:spPr>
    </xdr:pic>
  </etc:cellImage>
  <etc:cellImage>
    <xdr:pic>
      <xdr:nvPicPr>
        <xdr:cNvPr id="298" name="ID_F0E4EBADD67E4C3086C4AE667C0B6E0D"/>
        <xdr:cNvPicPr>
          <a:picLocks noChangeAspect="1"/>
        </xdr:cNvPicPr>
      </xdr:nvPicPr>
      <xdr:blipFill>
        <a:blip r:embed="rId114"/>
        <a:stretch>
          <a:fillRect/>
        </a:stretch>
      </xdr:blipFill>
      <xdr:spPr>
        <a:xfrm rot="5400000">
          <a:off x="3449955" y="15966440"/>
          <a:ext cx="680085" cy="929640"/>
        </a:xfrm>
        <a:prstGeom prst="rect">
          <a:avLst/>
        </a:prstGeom>
        <a:noFill/>
        <a:ln w="9525">
          <a:noFill/>
        </a:ln>
      </xdr:spPr>
    </xdr:pic>
  </etc:cellImage>
  <etc:cellImage>
    <xdr:pic>
      <xdr:nvPicPr>
        <xdr:cNvPr id="299" name="ID_028A3CE99B964BA9919C04CA01908D0E" descr="u=2708729138,2313273101&amp;fm=23&amp;gp=0"/>
        <xdr:cNvPicPr>
          <a:picLocks noChangeAspect="1"/>
        </xdr:cNvPicPr>
      </xdr:nvPicPr>
      <xdr:blipFill>
        <a:blip r:embed="rId115"/>
        <a:stretch>
          <a:fillRect/>
        </a:stretch>
      </xdr:blipFill>
      <xdr:spPr>
        <a:xfrm>
          <a:off x="3413760" y="14902180"/>
          <a:ext cx="1037590" cy="779780"/>
        </a:xfrm>
        <a:prstGeom prst="rect">
          <a:avLst/>
        </a:prstGeom>
        <a:noFill/>
        <a:ln w="9525">
          <a:noFill/>
        </a:ln>
      </xdr:spPr>
    </xdr:pic>
  </etc:cellImage>
  <etc:cellImage>
    <xdr:pic>
      <xdr:nvPicPr>
        <xdr:cNvPr id="301" name="ID_DAA75099626E4DB8BB916BD014FDACBD" descr="u=3109009827,910263583&amp;fm=23&amp;gp=0"/>
        <xdr:cNvPicPr>
          <a:picLocks noChangeAspect="1"/>
        </xdr:cNvPicPr>
      </xdr:nvPicPr>
      <xdr:blipFill>
        <a:blip r:embed="rId116"/>
        <a:stretch>
          <a:fillRect/>
        </a:stretch>
      </xdr:blipFill>
      <xdr:spPr>
        <a:xfrm>
          <a:off x="3375660" y="13599160"/>
          <a:ext cx="1161415" cy="853440"/>
        </a:xfrm>
        <a:prstGeom prst="rect">
          <a:avLst/>
        </a:prstGeom>
        <a:noFill/>
        <a:ln w="9525">
          <a:noFill/>
        </a:ln>
      </xdr:spPr>
    </xdr:pic>
  </etc:cellImage>
  <etc:cellImage>
    <xdr:pic>
      <xdr:nvPicPr>
        <xdr:cNvPr id="302" name="ID_8CBE55C72FEF41DE9153B9364DE0C3F6" descr="u=540213482,1186366086&amp;fm=23&amp;gp=0"/>
        <xdr:cNvPicPr>
          <a:picLocks noChangeAspect="1"/>
        </xdr:cNvPicPr>
      </xdr:nvPicPr>
      <xdr:blipFill>
        <a:blip r:embed="rId117"/>
        <a:stretch>
          <a:fillRect/>
        </a:stretch>
      </xdr:blipFill>
      <xdr:spPr>
        <a:xfrm>
          <a:off x="3337560" y="11820525"/>
          <a:ext cx="885825" cy="746125"/>
        </a:xfrm>
        <a:prstGeom prst="rect">
          <a:avLst/>
        </a:prstGeom>
        <a:noFill/>
        <a:ln w="9525">
          <a:noFill/>
        </a:ln>
      </xdr:spPr>
    </xdr:pic>
  </etc:cellImage>
  <etc:cellImage>
    <xdr:pic>
      <xdr:nvPicPr>
        <xdr:cNvPr id="303" name="ID_DD3CE4D11ACE4A19BBF37953644E4158" descr="u=3765467169,358015279&amp;fm=23&amp;gp=0"/>
        <xdr:cNvPicPr>
          <a:picLocks noChangeAspect="1"/>
        </xdr:cNvPicPr>
      </xdr:nvPicPr>
      <xdr:blipFill>
        <a:blip r:embed="rId118"/>
        <a:stretch>
          <a:fillRect/>
        </a:stretch>
      </xdr:blipFill>
      <xdr:spPr>
        <a:xfrm>
          <a:off x="3299460" y="10828020"/>
          <a:ext cx="990600" cy="746125"/>
        </a:xfrm>
        <a:prstGeom prst="rect">
          <a:avLst/>
        </a:prstGeom>
        <a:noFill/>
        <a:ln w="9525">
          <a:noFill/>
        </a:ln>
      </xdr:spPr>
    </xdr:pic>
  </etc:cellImage>
  <etc:cellImage>
    <xdr:pic>
      <xdr:nvPicPr>
        <xdr:cNvPr id="304" name="ID_F6FEAA8D6956489C80A64FCA412435DA" descr="u=1756888830,2921983747&amp;fm=23&amp;gp=0"/>
        <xdr:cNvPicPr>
          <a:picLocks noChangeAspect="1"/>
        </xdr:cNvPicPr>
      </xdr:nvPicPr>
      <xdr:blipFill>
        <a:blip r:embed="rId119"/>
        <a:stretch>
          <a:fillRect/>
        </a:stretch>
      </xdr:blipFill>
      <xdr:spPr>
        <a:xfrm>
          <a:off x="3192780" y="9364980"/>
          <a:ext cx="1132205" cy="802005"/>
        </a:xfrm>
        <a:prstGeom prst="rect">
          <a:avLst/>
        </a:prstGeom>
        <a:noFill/>
        <a:ln w="9525">
          <a:noFill/>
        </a:ln>
      </xdr:spPr>
    </xdr:pic>
  </etc:cellImage>
  <etc:cellImage>
    <xdr:pic>
      <xdr:nvPicPr>
        <xdr:cNvPr id="305" name="ID_9ADE5AC45CC24749B80645510FB7E091"/>
        <xdr:cNvPicPr>
          <a:picLocks noChangeAspect="1"/>
        </xdr:cNvPicPr>
      </xdr:nvPicPr>
      <xdr:blipFill>
        <a:blip r:embed="rId120"/>
        <a:stretch>
          <a:fillRect/>
        </a:stretch>
      </xdr:blipFill>
      <xdr:spPr>
        <a:xfrm>
          <a:off x="3535680" y="6944360"/>
          <a:ext cx="1018540" cy="426720"/>
        </a:xfrm>
        <a:prstGeom prst="rect">
          <a:avLst/>
        </a:prstGeom>
        <a:noFill/>
        <a:ln w="9525">
          <a:noFill/>
        </a:ln>
      </xdr:spPr>
    </xdr:pic>
  </etc:cellImage>
  <etc:cellImage>
    <xdr:pic>
      <xdr:nvPicPr>
        <xdr:cNvPr id="306" name="ID_B85E13E12A384B389FA8A92A61465925"/>
        <xdr:cNvPicPr>
          <a:picLocks noChangeAspect="1"/>
        </xdr:cNvPicPr>
      </xdr:nvPicPr>
      <xdr:blipFill>
        <a:blip r:embed="rId121"/>
        <a:stretch>
          <a:fillRect/>
        </a:stretch>
      </xdr:blipFill>
      <xdr:spPr>
        <a:xfrm>
          <a:off x="3072765" y="5793105"/>
          <a:ext cx="1293495" cy="922020"/>
        </a:xfrm>
        <a:prstGeom prst="rect">
          <a:avLst/>
        </a:prstGeom>
        <a:noFill/>
        <a:ln w="9525">
          <a:noFill/>
        </a:ln>
      </xdr:spPr>
    </xdr:pic>
  </etc:cellImage>
  <etc:cellImage>
    <xdr:pic>
      <xdr:nvPicPr>
        <xdr:cNvPr id="307" name="ID_1C08C34760564AAFB1997D6B41C2ECED"/>
        <xdr:cNvPicPr>
          <a:picLocks noChangeAspect="1"/>
        </xdr:cNvPicPr>
      </xdr:nvPicPr>
      <xdr:blipFill>
        <a:blip r:embed="rId122"/>
        <a:stretch>
          <a:fillRect/>
        </a:stretch>
      </xdr:blipFill>
      <xdr:spPr>
        <a:xfrm>
          <a:off x="3299460" y="251947680"/>
          <a:ext cx="1466850" cy="876300"/>
        </a:xfrm>
        <a:prstGeom prst="rect">
          <a:avLst/>
        </a:prstGeom>
        <a:noFill/>
        <a:ln w="9525">
          <a:noFill/>
        </a:ln>
      </xdr:spPr>
    </xdr:pic>
  </etc:cellImage>
  <etc:cellImage>
    <xdr:pic>
      <xdr:nvPicPr>
        <xdr:cNvPr id="308" name="ID_383D3396EB6F4F5F934F6A34D871CE5C"/>
        <xdr:cNvPicPr>
          <a:picLocks noChangeAspect="1"/>
        </xdr:cNvPicPr>
      </xdr:nvPicPr>
      <xdr:blipFill>
        <a:blip r:embed="rId123"/>
        <a:stretch>
          <a:fillRect/>
        </a:stretch>
      </xdr:blipFill>
      <xdr:spPr>
        <a:xfrm>
          <a:off x="3321685" y="250696730"/>
          <a:ext cx="1296035" cy="1093470"/>
        </a:xfrm>
        <a:prstGeom prst="rect">
          <a:avLst/>
        </a:prstGeom>
        <a:noFill/>
        <a:ln w="9525">
          <a:noFill/>
        </a:ln>
      </xdr:spPr>
    </xdr:pic>
  </etc:cellImage>
  <etc:cellImage>
    <xdr:pic>
      <xdr:nvPicPr>
        <xdr:cNvPr id="309" name="ID_EA33B3159FF04A7BA90912D3AA7C20DD"/>
        <xdr:cNvPicPr>
          <a:picLocks noChangeAspect="1"/>
        </xdr:cNvPicPr>
      </xdr:nvPicPr>
      <xdr:blipFill>
        <a:blip r:embed="rId124"/>
        <a:stretch>
          <a:fillRect/>
        </a:stretch>
      </xdr:blipFill>
      <xdr:spPr>
        <a:xfrm>
          <a:off x="3360420" y="248079895"/>
          <a:ext cx="1021080" cy="981075"/>
        </a:xfrm>
        <a:prstGeom prst="rect">
          <a:avLst/>
        </a:prstGeom>
        <a:noFill/>
        <a:ln w="9525">
          <a:noFill/>
        </a:ln>
      </xdr:spPr>
    </xdr:pic>
  </etc:cellImage>
  <etc:cellImage>
    <xdr:pic>
      <xdr:nvPicPr>
        <xdr:cNvPr id="310" name="ID_5E61AD75BA5C40FAA941563E73A13A6A"/>
        <xdr:cNvPicPr>
          <a:picLocks noChangeAspect="1"/>
        </xdr:cNvPicPr>
      </xdr:nvPicPr>
      <xdr:blipFill>
        <a:blip r:embed="rId125"/>
        <a:srcRect t="7723" r="1370"/>
        <a:stretch>
          <a:fillRect/>
        </a:stretch>
      </xdr:blipFill>
      <xdr:spPr>
        <a:xfrm>
          <a:off x="3436620" y="246785765"/>
          <a:ext cx="1454150" cy="930275"/>
        </a:xfrm>
        <a:prstGeom prst="rect">
          <a:avLst/>
        </a:prstGeom>
        <a:noFill/>
        <a:ln w="9525">
          <a:noFill/>
        </a:ln>
      </xdr:spPr>
    </xdr:pic>
  </etc:cellImage>
  <etc:cellImage>
    <xdr:pic>
      <xdr:nvPicPr>
        <xdr:cNvPr id="311" name="ID_19299E01A9704542A974F8FDC3A21541"/>
        <xdr:cNvPicPr>
          <a:picLocks noChangeAspect="1"/>
        </xdr:cNvPicPr>
      </xdr:nvPicPr>
      <xdr:blipFill>
        <a:blip r:embed="rId126"/>
        <a:stretch>
          <a:fillRect/>
        </a:stretch>
      </xdr:blipFill>
      <xdr:spPr>
        <a:xfrm>
          <a:off x="3291840" y="245725950"/>
          <a:ext cx="1520190" cy="822960"/>
        </a:xfrm>
        <a:prstGeom prst="rect">
          <a:avLst/>
        </a:prstGeom>
        <a:noFill/>
        <a:ln w="9525">
          <a:noFill/>
        </a:ln>
      </xdr:spPr>
    </xdr:pic>
  </etc:cellImage>
  <etc:cellImage>
    <xdr:pic>
      <xdr:nvPicPr>
        <xdr:cNvPr id="312" name="ID_C5A58B9F93C348A58A434B5F2A28EC63"/>
        <xdr:cNvPicPr>
          <a:picLocks noChangeAspect="1"/>
        </xdr:cNvPicPr>
      </xdr:nvPicPr>
      <xdr:blipFill>
        <a:blip r:embed="rId127"/>
        <a:stretch>
          <a:fillRect/>
        </a:stretch>
      </xdr:blipFill>
      <xdr:spPr>
        <a:xfrm>
          <a:off x="3385820" y="244571520"/>
          <a:ext cx="1346200" cy="1038860"/>
        </a:xfrm>
        <a:prstGeom prst="rect">
          <a:avLst/>
        </a:prstGeom>
        <a:noFill/>
        <a:ln w="9525">
          <a:noFill/>
        </a:ln>
      </xdr:spPr>
    </xdr:pic>
  </etc:cellImage>
  <etc:cellImage>
    <xdr:pic>
      <xdr:nvPicPr>
        <xdr:cNvPr id="313" name="ID_F8D88D7E8896478F960997B35B2B55DF"/>
        <xdr:cNvPicPr>
          <a:picLocks noChangeAspect="1"/>
        </xdr:cNvPicPr>
      </xdr:nvPicPr>
      <xdr:blipFill>
        <a:blip r:embed="rId128"/>
        <a:stretch>
          <a:fillRect/>
        </a:stretch>
      </xdr:blipFill>
      <xdr:spPr>
        <a:xfrm>
          <a:off x="3317240" y="242474115"/>
          <a:ext cx="1391920" cy="729615"/>
        </a:xfrm>
        <a:prstGeom prst="rect">
          <a:avLst/>
        </a:prstGeom>
        <a:noFill/>
        <a:ln w="9525">
          <a:noFill/>
        </a:ln>
      </xdr:spPr>
    </xdr:pic>
  </etc:cellImage>
  <etc:cellImage>
    <xdr:pic>
      <xdr:nvPicPr>
        <xdr:cNvPr id="314" name="ID_C6D8605F854A4689B0CF32F1768FCCD4"/>
        <xdr:cNvPicPr>
          <a:picLocks noChangeAspect="1"/>
        </xdr:cNvPicPr>
      </xdr:nvPicPr>
      <xdr:blipFill>
        <a:blip r:embed="rId129"/>
        <a:stretch>
          <a:fillRect/>
        </a:stretch>
      </xdr:blipFill>
      <xdr:spPr>
        <a:xfrm>
          <a:off x="3436620" y="241465100"/>
          <a:ext cx="396240" cy="504825"/>
        </a:xfrm>
        <a:prstGeom prst="rect">
          <a:avLst/>
        </a:prstGeom>
        <a:noFill/>
        <a:ln w="9525">
          <a:noFill/>
        </a:ln>
      </xdr:spPr>
    </xdr:pic>
  </etc:cellImage>
  <etc:cellImage>
    <xdr:pic>
      <xdr:nvPicPr>
        <xdr:cNvPr id="315" name="ID_0656C8B1D42041DF989CED717F6AE444"/>
        <xdr:cNvPicPr>
          <a:picLocks noChangeAspect="1"/>
        </xdr:cNvPicPr>
      </xdr:nvPicPr>
      <xdr:blipFill>
        <a:blip r:embed="rId130"/>
        <a:stretch>
          <a:fillRect/>
        </a:stretch>
      </xdr:blipFill>
      <xdr:spPr>
        <a:xfrm>
          <a:off x="3306445" y="240385600"/>
          <a:ext cx="1006475" cy="429260"/>
        </a:xfrm>
        <a:prstGeom prst="rect">
          <a:avLst/>
        </a:prstGeom>
        <a:noFill/>
        <a:ln w="9525">
          <a:noFill/>
        </a:ln>
      </xdr:spPr>
    </xdr:pic>
  </etc:cellImage>
  <etc:cellImage>
    <xdr:pic>
      <xdr:nvPicPr>
        <xdr:cNvPr id="316" name="ID_352DD5FC644C4141B61B9AE25E83FE62"/>
        <xdr:cNvPicPr>
          <a:picLocks noChangeAspect="1"/>
        </xdr:cNvPicPr>
      </xdr:nvPicPr>
      <xdr:blipFill>
        <a:blip r:embed="rId131"/>
        <a:stretch>
          <a:fillRect/>
        </a:stretch>
      </xdr:blipFill>
      <xdr:spPr>
        <a:xfrm>
          <a:off x="3436620" y="239250855"/>
          <a:ext cx="1116965" cy="859155"/>
        </a:xfrm>
        <a:prstGeom prst="rect">
          <a:avLst/>
        </a:prstGeom>
        <a:noFill/>
        <a:ln w="9525">
          <a:noFill/>
        </a:ln>
      </xdr:spPr>
    </xdr:pic>
  </etc:cellImage>
  <etc:cellImage>
    <xdr:pic>
      <xdr:nvPicPr>
        <xdr:cNvPr id="317" name="ID_FAACDEADD12F45A796B8335DB3FA66C1" descr="1"/>
        <xdr:cNvPicPr>
          <a:picLocks noChangeAspect="1"/>
        </xdr:cNvPicPr>
      </xdr:nvPicPr>
      <xdr:blipFill>
        <a:blip r:embed="rId132"/>
        <a:stretch>
          <a:fillRect/>
        </a:stretch>
      </xdr:blipFill>
      <xdr:spPr>
        <a:xfrm>
          <a:off x="3436620" y="238226600"/>
          <a:ext cx="1028700" cy="607060"/>
        </a:xfrm>
        <a:prstGeom prst="rect">
          <a:avLst/>
        </a:prstGeom>
        <a:noFill/>
        <a:ln w="9525">
          <a:noFill/>
        </a:ln>
      </xdr:spPr>
    </xdr:pic>
  </etc:cellImage>
  <etc:cellImage>
    <xdr:pic>
      <xdr:nvPicPr>
        <xdr:cNvPr id="319" name="ID_49CC014BDCCD4E9FA0B0115CC984036E" descr="1"/>
        <xdr:cNvPicPr>
          <a:picLocks noChangeAspect="1"/>
        </xdr:cNvPicPr>
      </xdr:nvPicPr>
      <xdr:blipFill>
        <a:blip r:embed="rId133"/>
        <a:stretch>
          <a:fillRect/>
        </a:stretch>
      </xdr:blipFill>
      <xdr:spPr>
        <a:xfrm>
          <a:off x="3246120" y="237147100"/>
          <a:ext cx="1047750" cy="619760"/>
        </a:xfrm>
        <a:prstGeom prst="rect">
          <a:avLst/>
        </a:prstGeom>
        <a:noFill/>
        <a:ln w="9525">
          <a:noFill/>
        </a:ln>
      </xdr:spPr>
    </xdr:pic>
  </etc:cellImage>
  <etc:cellImage>
    <xdr:pic>
      <xdr:nvPicPr>
        <xdr:cNvPr id="320" name="ID_8C33D22BDEC04FAA9B0630941F833783"/>
        <xdr:cNvPicPr>
          <a:picLocks noChangeAspect="1"/>
        </xdr:cNvPicPr>
      </xdr:nvPicPr>
      <xdr:blipFill>
        <a:blip r:embed="rId134"/>
        <a:stretch>
          <a:fillRect/>
        </a:stretch>
      </xdr:blipFill>
      <xdr:spPr>
        <a:xfrm>
          <a:off x="3340100" y="235976160"/>
          <a:ext cx="1148080" cy="811530"/>
        </a:xfrm>
        <a:prstGeom prst="rect">
          <a:avLst/>
        </a:prstGeom>
        <a:noFill/>
        <a:ln w="9525">
          <a:noFill/>
        </a:ln>
      </xdr:spPr>
    </xdr:pic>
  </etc:cellImage>
  <etc:cellImage>
    <xdr:pic>
      <xdr:nvPicPr>
        <xdr:cNvPr id="321" name="ID_18E9B376D0954643885E1122F7A94E35"/>
        <xdr:cNvPicPr>
          <a:picLocks noChangeAspect="1"/>
        </xdr:cNvPicPr>
      </xdr:nvPicPr>
      <xdr:blipFill>
        <a:blip r:embed="rId135"/>
        <a:stretch>
          <a:fillRect/>
        </a:stretch>
      </xdr:blipFill>
      <xdr:spPr>
        <a:xfrm>
          <a:off x="3616325" y="232744645"/>
          <a:ext cx="795655" cy="823595"/>
        </a:xfrm>
        <a:prstGeom prst="rect">
          <a:avLst/>
        </a:prstGeom>
        <a:noFill/>
        <a:ln w="9525">
          <a:noFill/>
        </a:ln>
      </xdr:spPr>
    </xdr:pic>
  </etc:cellImage>
  <etc:cellImage>
    <xdr:pic>
      <xdr:nvPicPr>
        <xdr:cNvPr id="322" name="ID_8C93B1EBB72045E0B2F98761904BCE76"/>
        <xdr:cNvPicPr>
          <a:picLocks noChangeAspect="1"/>
        </xdr:cNvPicPr>
      </xdr:nvPicPr>
      <xdr:blipFill>
        <a:blip r:embed="rId136"/>
        <a:stretch>
          <a:fillRect/>
        </a:stretch>
      </xdr:blipFill>
      <xdr:spPr>
        <a:xfrm>
          <a:off x="3227705" y="231741980"/>
          <a:ext cx="1283335" cy="792480"/>
        </a:xfrm>
        <a:prstGeom prst="rect">
          <a:avLst/>
        </a:prstGeom>
        <a:noFill/>
        <a:ln w="9525">
          <a:noFill/>
        </a:ln>
      </xdr:spPr>
    </xdr:pic>
  </etc:cellImage>
  <etc:cellImage>
    <xdr:pic>
      <xdr:nvPicPr>
        <xdr:cNvPr id="323" name="ID_370FC20AD7E742608566261604CCD341"/>
        <xdr:cNvPicPr>
          <a:picLocks noChangeAspect="1"/>
        </xdr:cNvPicPr>
      </xdr:nvPicPr>
      <xdr:blipFill>
        <a:blip r:embed="rId137"/>
        <a:stretch>
          <a:fillRect/>
        </a:stretch>
      </xdr:blipFill>
      <xdr:spPr>
        <a:xfrm>
          <a:off x="3298190" y="230659940"/>
          <a:ext cx="1068070" cy="650240"/>
        </a:xfrm>
        <a:prstGeom prst="rect">
          <a:avLst/>
        </a:prstGeom>
        <a:noFill/>
        <a:ln w="9525">
          <a:noFill/>
        </a:ln>
      </xdr:spPr>
    </xdr:pic>
  </etc:cellImage>
  <etc:cellImage>
    <xdr:pic>
      <xdr:nvPicPr>
        <xdr:cNvPr id="324" name="ID_0846D8D6AF60466FAAF34E85D60A9A2C"/>
        <xdr:cNvPicPr>
          <a:picLocks noChangeAspect="1"/>
        </xdr:cNvPicPr>
      </xdr:nvPicPr>
      <xdr:blipFill>
        <a:blip r:embed="rId138"/>
        <a:stretch>
          <a:fillRect/>
        </a:stretch>
      </xdr:blipFill>
      <xdr:spPr>
        <a:xfrm>
          <a:off x="3272790" y="229542975"/>
          <a:ext cx="1619250" cy="981075"/>
        </a:xfrm>
        <a:prstGeom prst="rect">
          <a:avLst/>
        </a:prstGeom>
        <a:noFill/>
        <a:ln w="9525">
          <a:noFill/>
        </a:ln>
      </xdr:spPr>
    </xdr:pic>
  </etc:cellImage>
  <etc:cellImage>
    <xdr:pic>
      <xdr:nvPicPr>
        <xdr:cNvPr id="325" name="ID_FC9DAACFE0954696937F509FDC528266" descr="u=4038809318,119279536&amp;fm=23&amp;gp=0"/>
        <xdr:cNvPicPr>
          <a:picLocks noChangeAspect="1"/>
        </xdr:cNvPicPr>
      </xdr:nvPicPr>
      <xdr:blipFill>
        <a:blip r:embed="rId139"/>
        <a:stretch>
          <a:fillRect/>
        </a:stretch>
      </xdr:blipFill>
      <xdr:spPr>
        <a:xfrm>
          <a:off x="3436620" y="188569600"/>
          <a:ext cx="1017905" cy="851535"/>
        </a:xfrm>
        <a:prstGeom prst="rect">
          <a:avLst/>
        </a:prstGeom>
        <a:noFill/>
        <a:ln w="9525">
          <a:noFill/>
        </a:ln>
      </xdr:spPr>
    </xdr:pic>
  </etc:cellImage>
  <etc:cellImage>
    <xdr:pic>
      <xdr:nvPicPr>
        <xdr:cNvPr id="326" name="ID_101A6F9BC3F447C9AA5EF02C253E6F58"/>
        <xdr:cNvPicPr>
          <a:picLocks noChangeAspect="1"/>
        </xdr:cNvPicPr>
      </xdr:nvPicPr>
      <xdr:blipFill>
        <a:blip r:embed="rId140"/>
        <a:stretch>
          <a:fillRect/>
        </a:stretch>
      </xdr:blipFill>
      <xdr:spPr>
        <a:xfrm>
          <a:off x="3497580" y="187596780"/>
          <a:ext cx="952500" cy="789940"/>
        </a:xfrm>
        <a:prstGeom prst="rect">
          <a:avLst/>
        </a:prstGeom>
        <a:noFill/>
        <a:ln w="9525">
          <a:noFill/>
        </a:ln>
      </xdr:spPr>
    </xdr:pic>
  </etc:cellImage>
  <etc:cellImage>
    <xdr:pic>
      <xdr:nvPicPr>
        <xdr:cNvPr id="327" name="ID_857ED1302A33462FA8D4C0EE49898786"/>
        <xdr:cNvPicPr>
          <a:picLocks noChangeAspect="1"/>
        </xdr:cNvPicPr>
      </xdr:nvPicPr>
      <xdr:blipFill>
        <a:blip r:embed="rId140"/>
        <a:stretch>
          <a:fillRect/>
        </a:stretch>
      </xdr:blipFill>
      <xdr:spPr>
        <a:xfrm>
          <a:off x="3291840" y="186494420"/>
          <a:ext cx="952500" cy="812800"/>
        </a:xfrm>
        <a:prstGeom prst="rect">
          <a:avLst/>
        </a:prstGeom>
        <a:noFill/>
        <a:ln w="9525">
          <a:noFill/>
        </a:ln>
      </xdr:spPr>
    </xdr:pic>
  </etc:cellImage>
  <etc:cellImage>
    <xdr:pic>
      <xdr:nvPicPr>
        <xdr:cNvPr id="328" name="ID_34EC047EDC3D4AD0997EBF09C30D2ED8"/>
        <xdr:cNvPicPr>
          <a:picLocks noChangeAspect="1"/>
        </xdr:cNvPicPr>
      </xdr:nvPicPr>
      <xdr:blipFill>
        <a:blip r:embed="rId141"/>
        <a:stretch>
          <a:fillRect/>
        </a:stretch>
      </xdr:blipFill>
      <xdr:spPr>
        <a:xfrm>
          <a:off x="3329940" y="185422540"/>
          <a:ext cx="1325245" cy="666115"/>
        </a:xfrm>
        <a:prstGeom prst="rect">
          <a:avLst/>
        </a:prstGeom>
        <a:noFill/>
        <a:ln w="9525">
          <a:noFill/>
        </a:ln>
      </xdr:spPr>
    </xdr:pic>
  </etc:cellImage>
  <etc:cellImage>
    <xdr:pic>
      <xdr:nvPicPr>
        <xdr:cNvPr id="329" name="ID_C73F4105C68C4882A42FCB605EBBE4AD"/>
        <xdr:cNvPicPr>
          <a:picLocks noChangeAspect="1"/>
        </xdr:cNvPicPr>
      </xdr:nvPicPr>
      <xdr:blipFill>
        <a:blip r:embed="rId142"/>
        <a:stretch>
          <a:fillRect/>
        </a:stretch>
      </xdr:blipFill>
      <xdr:spPr>
        <a:xfrm>
          <a:off x="3390900" y="184183020"/>
          <a:ext cx="1017905" cy="784225"/>
        </a:xfrm>
        <a:prstGeom prst="rect">
          <a:avLst/>
        </a:prstGeom>
        <a:noFill/>
        <a:ln w="9525">
          <a:noFill/>
        </a:ln>
      </xdr:spPr>
    </xdr:pic>
  </etc:cellImage>
  <etc:cellImage>
    <xdr:pic>
      <xdr:nvPicPr>
        <xdr:cNvPr id="330" name="ID_26C6394D982F4191B5794D8FCE90F7FC"/>
        <xdr:cNvPicPr>
          <a:picLocks noChangeAspect="1"/>
        </xdr:cNvPicPr>
      </xdr:nvPicPr>
      <xdr:blipFill>
        <a:blip r:embed="rId142"/>
        <a:stretch>
          <a:fillRect/>
        </a:stretch>
      </xdr:blipFill>
      <xdr:spPr>
        <a:xfrm>
          <a:off x="3383280" y="183156860"/>
          <a:ext cx="1017905" cy="784225"/>
        </a:xfrm>
        <a:prstGeom prst="rect">
          <a:avLst/>
        </a:prstGeom>
        <a:noFill/>
        <a:ln w="9525">
          <a:noFill/>
        </a:ln>
      </xdr:spPr>
    </xdr:pic>
  </etc:cellImage>
  <etc:cellImage>
    <xdr:pic>
      <xdr:nvPicPr>
        <xdr:cNvPr id="331" name="ID_5E1F1AE057B44701A3F3523D1BF4F737"/>
        <xdr:cNvPicPr>
          <a:picLocks noChangeAspect="1"/>
        </xdr:cNvPicPr>
      </xdr:nvPicPr>
      <xdr:blipFill>
        <a:blip r:embed="rId143"/>
        <a:stretch>
          <a:fillRect/>
        </a:stretch>
      </xdr:blipFill>
      <xdr:spPr>
        <a:xfrm>
          <a:off x="3429000" y="182115460"/>
          <a:ext cx="1009650" cy="868680"/>
        </a:xfrm>
        <a:prstGeom prst="rect">
          <a:avLst/>
        </a:prstGeom>
        <a:noFill/>
        <a:ln w="9525">
          <a:noFill/>
        </a:ln>
      </xdr:spPr>
    </xdr:pic>
  </etc:cellImage>
  <etc:cellImage>
    <xdr:pic>
      <xdr:nvPicPr>
        <xdr:cNvPr id="332" name="ID_258A48BD3B574427AAC5BF8D7CB315A5"/>
        <xdr:cNvPicPr>
          <a:picLocks noChangeAspect="1"/>
        </xdr:cNvPicPr>
      </xdr:nvPicPr>
      <xdr:blipFill>
        <a:blip r:embed="rId143"/>
        <a:stretch>
          <a:fillRect/>
        </a:stretch>
      </xdr:blipFill>
      <xdr:spPr>
        <a:xfrm>
          <a:off x="3352800" y="181028340"/>
          <a:ext cx="1009650" cy="868680"/>
        </a:xfrm>
        <a:prstGeom prst="rect">
          <a:avLst/>
        </a:prstGeom>
        <a:noFill/>
        <a:ln w="9525">
          <a:noFill/>
        </a:ln>
      </xdr:spPr>
    </xdr:pic>
  </etc:cellImage>
  <etc:cellImage>
    <xdr:pic>
      <xdr:nvPicPr>
        <xdr:cNvPr id="333" name="ID_84162D4D1F534991A4088D454CFF4C09"/>
        <xdr:cNvPicPr>
          <a:picLocks noChangeAspect="1"/>
        </xdr:cNvPicPr>
      </xdr:nvPicPr>
      <xdr:blipFill>
        <a:blip r:embed="rId144"/>
        <a:stretch>
          <a:fillRect/>
        </a:stretch>
      </xdr:blipFill>
      <xdr:spPr>
        <a:xfrm>
          <a:off x="3482340" y="179887880"/>
          <a:ext cx="1125220" cy="809625"/>
        </a:xfrm>
        <a:prstGeom prst="rect">
          <a:avLst/>
        </a:prstGeom>
        <a:noFill/>
        <a:ln w="9525">
          <a:noFill/>
        </a:ln>
      </xdr:spPr>
    </xdr:pic>
  </etc:cellImage>
  <etc:cellImage>
    <xdr:pic>
      <xdr:nvPicPr>
        <xdr:cNvPr id="334" name="ID_EEBE18B7C9894C14B31918B361D504F3"/>
        <xdr:cNvPicPr>
          <a:picLocks noChangeAspect="1"/>
        </xdr:cNvPicPr>
      </xdr:nvPicPr>
      <xdr:blipFill>
        <a:blip r:embed="rId144"/>
        <a:stretch>
          <a:fillRect/>
        </a:stretch>
      </xdr:blipFill>
      <xdr:spPr>
        <a:xfrm>
          <a:off x="3489960" y="178793140"/>
          <a:ext cx="1125220" cy="809625"/>
        </a:xfrm>
        <a:prstGeom prst="rect">
          <a:avLst/>
        </a:prstGeom>
        <a:noFill/>
        <a:ln w="9525">
          <a:noFill/>
        </a:ln>
      </xdr:spPr>
    </xdr:pic>
  </etc:cellImage>
  <etc:cellImage>
    <xdr:pic>
      <xdr:nvPicPr>
        <xdr:cNvPr id="335" name="ID_AD55715C8517434F98312EF6C42826C2"/>
        <xdr:cNvPicPr>
          <a:picLocks noChangeAspect="1"/>
        </xdr:cNvPicPr>
      </xdr:nvPicPr>
      <xdr:blipFill>
        <a:blip r:embed="rId145"/>
        <a:stretch>
          <a:fillRect/>
        </a:stretch>
      </xdr:blipFill>
      <xdr:spPr>
        <a:xfrm>
          <a:off x="3398520" y="177873660"/>
          <a:ext cx="1067435" cy="797560"/>
        </a:xfrm>
        <a:prstGeom prst="rect">
          <a:avLst/>
        </a:prstGeom>
        <a:noFill/>
        <a:ln w="9525">
          <a:noFill/>
        </a:ln>
      </xdr:spPr>
    </xdr:pic>
  </etc:cellImage>
  <etc:cellImage>
    <xdr:pic>
      <xdr:nvPicPr>
        <xdr:cNvPr id="336" name="ID_E21C96AD54C5462AA36293B40F118F8F"/>
        <xdr:cNvPicPr>
          <a:picLocks noChangeAspect="1"/>
        </xdr:cNvPicPr>
      </xdr:nvPicPr>
      <xdr:blipFill>
        <a:blip r:embed="rId146"/>
        <a:stretch>
          <a:fillRect/>
        </a:stretch>
      </xdr:blipFill>
      <xdr:spPr>
        <a:xfrm>
          <a:off x="3357880" y="175590200"/>
          <a:ext cx="1495425" cy="746760"/>
        </a:xfrm>
        <a:prstGeom prst="rect">
          <a:avLst/>
        </a:prstGeom>
        <a:noFill/>
        <a:ln w="9525">
          <a:noFill/>
        </a:ln>
      </xdr:spPr>
    </xdr:pic>
  </etc:cellImage>
  <etc:cellImage>
    <xdr:pic>
      <xdr:nvPicPr>
        <xdr:cNvPr id="338" name="ID_CC9CA997C2864882955A2FB8124898B6"/>
        <xdr:cNvPicPr>
          <a:picLocks noChangeAspect="1"/>
        </xdr:cNvPicPr>
      </xdr:nvPicPr>
      <xdr:blipFill>
        <a:blip r:embed="rId146"/>
        <a:stretch>
          <a:fillRect/>
        </a:stretch>
      </xdr:blipFill>
      <xdr:spPr>
        <a:xfrm>
          <a:off x="3276600" y="176763680"/>
          <a:ext cx="1495425" cy="746760"/>
        </a:xfrm>
        <a:prstGeom prst="rect">
          <a:avLst/>
        </a:prstGeom>
        <a:noFill/>
        <a:ln w="9525">
          <a:noFill/>
        </a:ln>
      </xdr:spPr>
    </xdr:pic>
  </etc:cellImage>
  <etc:cellImage>
    <xdr:pic>
      <xdr:nvPicPr>
        <xdr:cNvPr id="339" name="ID_3DFAE8615047434498D58420101E4D3D" descr="u=2254614041,3664349425&amp;fm=23&amp;gp=0"/>
        <xdr:cNvPicPr>
          <a:picLocks noChangeAspect="1"/>
        </xdr:cNvPicPr>
      </xdr:nvPicPr>
      <xdr:blipFill>
        <a:blip r:embed="rId147"/>
        <a:stretch>
          <a:fillRect/>
        </a:stretch>
      </xdr:blipFill>
      <xdr:spPr>
        <a:xfrm>
          <a:off x="3322320" y="174536100"/>
          <a:ext cx="971550" cy="758825"/>
        </a:xfrm>
        <a:prstGeom prst="rect">
          <a:avLst/>
        </a:prstGeom>
        <a:noFill/>
        <a:ln w="9525">
          <a:noFill/>
        </a:ln>
      </xdr:spPr>
    </xdr:pic>
  </etc:cellImage>
  <etc:cellImage>
    <xdr:pic>
      <xdr:nvPicPr>
        <xdr:cNvPr id="340" name="ID_696E92F545DE46719F01A00C9117FDAD" descr="u=3879722091,570903064&amp;fm=15&amp;gp=0"/>
        <xdr:cNvPicPr>
          <a:picLocks noChangeAspect="1"/>
        </xdr:cNvPicPr>
      </xdr:nvPicPr>
      <xdr:blipFill>
        <a:blip r:embed="rId148"/>
        <a:stretch>
          <a:fillRect/>
        </a:stretch>
      </xdr:blipFill>
      <xdr:spPr>
        <a:xfrm>
          <a:off x="3329940" y="173456600"/>
          <a:ext cx="1018540" cy="822325"/>
        </a:xfrm>
        <a:prstGeom prst="rect">
          <a:avLst/>
        </a:prstGeom>
        <a:noFill/>
        <a:ln w="9525">
          <a:noFill/>
        </a:ln>
      </xdr:spPr>
    </xdr:pic>
  </etc:cellImage>
  <etc:cellImage>
    <xdr:pic>
      <xdr:nvPicPr>
        <xdr:cNvPr id="341" name="ID_EB595B6007C540DE97E11138FD77A50C"/>
        <xdr:cNvPicPr>
          <a:picLocks noChangeAspect="1"/>
        </xdr:cNvPicPr>
      </xdr:nvPicPr>
      <xdr:blipFill>
        <a:blip r:embed="rId149"/>
        <a:stretch>
          <a:fillRect/>
        </a:stretch>
      </xdr:blipFill>
      <xdr:spPr>
        <a:xfrm>
          <a:off x="3154680" y="172384720"/>
          <a:ext cx="1094740" cy="675005"/>
        </a:xfrm>
        <a:prstGeom prst="rect">
          <a:avLst/>
        </a:prstGeom>
        <a:noFill/>
        <a:ln w="9525">
          <a:noFill/>
        </a:ln>
      </xdr:spPr>
    </xdr:pic>
  </etc:cellImage>
  <etc:cellImage>
    <xdr:pic>
      <xdr:nvPicPr>
        <xdr:cNvPr id="342" name="ID_4557A0756F394441ADB3A962DDD0CD22"/>
        <xdr:cNvPicPr>
          <a:picLocks noChangeAspect="1"/>
        </xdr:cNvPicPr>
      </xdr:nvPicPr>
      <xdr:blipFill>
        <a:blip r:embed="rId150"/>
        <a:stretch>
          <a:fillRect/>
        </a:stretch>
      </xdr:blipFill>
      <xdr:spPr>
        <a:xfrm>
          <a:off x="3383280" y="171297600"/>
          <a:ext cx="943610" cy="805815"/>
        </a:xfrm>
        <a:prstGeom prst="rect">
          <a:avLst/>
        </a:prstGeom>
        <a:noFill/>
        <a:ln w="9525">
          <a:noFill/>
        </a:ln>
      </xdr:spPr>
    </xdr:pic>
  </etc:cellImage>
  <etc:cellImage>
    <xdr:pic>
      <xdr:nvPicPr>
        <xdr:cNvPr id="343" name="ID_425015065E3D4FE7AC42B050CE1C82E9"/>
        <xdr:cNvPicPr>
          <a:picLocks noChangeAspect="1"/>
        </xdr:cNvPicPr>
      </xdr:nvPicPr>
      <xdr:blipFill>
        <a:blip r:embed="rId150"/>
        <a:stretch>
          <a:fillRect/>
        </a:stretch>
      </xdr:blipFill>
      <xdr:spPr>
        <a:xfrm>
          <a:off x="3436620" y="170218100"/>
          <a:ext cx="943610" cy="805815"/>
        </a:xfrm>
        <a:prstGeom prst="rect">
          <a:avLst/>
        </a:prstGeom>
        <a:noFill/>
        <a:ln w="9525">
          <a:noFill/>
        </a:ln>
      </xdr:spPr>
    </xdr:pic>
  </etc:cellImage>
  <etc:cellImage>
    <xdr:pic>
      <xdr:nvPicPr>
        <xdr:cNvPr id="344" name="ID_DF17B8380CD340D78DB5D0F60891FBA4" descr="1"/>
        <xdr:cNvPicPr>
          <a:picLocks noChangeAspect="1"/>
        </xdr:cNvPicPr>
      </xdr:nvPicPr>
      <xdr:blipFill>
        <a:blip r:embed="rId151"/>
        <a:stretch>
          <a:fillRect/>
        </a:stretch>
      </xdr:blipFill>
      <xdr:spPr>
        <a:xfrm>
          <a:off x="3436620" y="169130980"/>
          <a:ext cx="1457325" cy="855345"/>
        </a:xfrm>
        <a:prstGeom prst="rect">
          <a:avLst/>
        </a:prstGeom>
        <a:noFill/>
        <a:ln w="9525">
          <a:noFill/>
        </a:ln>
      </xdr:spPr>
    </xdr:pic>
  </etc:cellImage>
  <etc:cellImage>
    <xdr:pic>
      <xdr:nvPicPr>
        <xdr:cNvPr id="345" name="ID_997D99D3543743B98E1628FE699D65F3" descr="1"/>
        <xdr:cNvPicPr>
          <a:picLocks noChangeAspect="1"/>
        </xdr:cNvPicPr>
      </xdr:nvPicPr>
      <xdr:blipFill>
        <a:blip r:embed="rId151"/>
        <a:stretch>
          <a:fillRect/>
        </a:stretch>
      </xdr:blipFill>
      <xdr:spPr>
        <a:xfrm>
          <a:off x="3383280" y="168059100"/>
          <a:ext cx="1457325" cy="855345"/>
        </a:xfrm>
        <a:prstGeom prst="rect">
          <a:avLst/>
        </a:prstGeom>
        <a:noFill/>
        <a:ln w="9525">
          <a:noFill/>
        </a:ln>
      </xdr:spPr>
    </xdr:pic>
  </etc:cellImage>
  <etc:cellImage>
    <xdr:pic>
      <xdr:nvPicPr>
        <xdr:cNvPr id="346" name="ID_01D40AFA3B6F42278C4C01E2730A410D"/>
        <xdr:cNvPicPr>
          <a:picLocks noChangeAspect="1"/>
        </xdr:cNvPicPr>
      </xdr:nvPicPr>
      <xdr:blipFill>
        <a:blip r:embed="rId152" cstate="print"/>
        <a:srcRect r="66872" b="13294"/>
        <a:stretch>
          <a:fillRect/>
        </a:stretch>
      </xdr:blipFill>
      <xdr:spPr>
        <a:xfrm>
          <a:off x="3313430" y="148628100"/>
          <a:ext cx="443230" cy="745490"/>
        </a:xfrm>
        <a:prstGeom prst="rect">
          <a:avLst/>
        </a:prstGeom>
        <a:noFill/>
        <a:ln w="9525">
          <a:noFill/>
        </a:ln>
      </xdr:spPr>
    </xdr:pic>
  </etc:cellImage>
  <etc:cellImage>
    <xdr:pic>
      <xdr:nvPicPr>
        <xdr:cNvPr id="347" name="ID_91C8F2DD798A4984B0D45AFFA6B1289B"/>
        <xdr:cNvPicPr>
          <a:picLocks noChangeAspect="1"/>
        </xdr:cNvPicPr>
      </xdr:nvPicPr>
      <xdr:blipFill>
        <a:blip r:embed="rId153" cstate="print">
          <a:lum contrast="6000"/>
        </a:blip>
        <a:stretch>
          <a:fillRect/>
        </a:stretch>
      </xdr:blipFill>
      <xdr:spPr>
        <a:xfrm>
          <a:off x="2884170" y="63317120"/>
          <a:ext cx="1340485" cy="885825"/>
        </a:xfrm>
        <a:prstGeom prst="rect">
          <a:avLst/>
        </a:prstGeom>
        <a:noFill/>
        <a:ln w="9525">
          <a:noFill/>
        </a:ln>
      </xdr:spPr>
    </xdr:pic>
  </etc:cellImage>
  <etc:cellImage>
    <xdr:pic>
      <xdr:nvPicPr>
        <xdr:cNvPr id="348" name="ID_2B26A6F2D9FC420BBF4ACEB4E4D3F005"/>
        <xdr:cNvPicPr>
          <a:picLocks noChangeAspect="1"/>
        </xdr:cNvPicPr>
      </xdr:nvPicPr>
      <xdr:blipFill>
        <a:blip r:embed="rId154" cstate="print">
          <a:lum contrast="12000"/>
        </a:blip>
        <a:stretch>
          <a:fillRect/>
        </a:stretch>
      </xdr:blipFill>
      <xdr:spPr>
        <a:xfrm>
          <a:off x="3168650" y="61093350"/>
          <a:ext cx="1216025" cy="943610"/>
        </a:xfrm>
        <a:prstGeom prst="rect">
          <a:avLst/>
        </a:prstGeom>
        <a:noFill/>
        <a:ln w="9525">
          <a:noFill/>
        </a:ln>
      </xdr:spPr>
    </xdr:pic>
  </etc:cellImage>
  <etc:cellImage>
    <xdr:pic>
      <xdr:nvPicPr>
        <xdr:cNvPr id="349" name="ID_80061A83161444BE812A0DFF87C1827D" descr="C4{7FLZX)C)LWGMBLXX0`AQ"/>
        <xdr:cNvPicPr>
          <a:picLocks noChangeAspect="1"/>
        </xdr:cNvPicPr>
      </xdr:nvPicPr>
      <xdr:blipFill>
        <a:blip r:embed="rId155" cstate="print"/>
        <a:stretch>
          <a:fillRect/>
        </a:stretch>
      </xdr:blipFill>
      <xdr:spPr>
        <a:xfrm>
          <a:off x="3063240" y="45822870"/>
          <a:ext cx="998855" cy="927100"/>
        </a:xfrm>
        <a:prstGeom prst="rect">
          <a:avLst/>
        </a:prstGeom>
      </xdr:spPr>
    </xdr:pic>
  </etc:cellImage>
  <etc:cellImage>
    <xdr:pic>
      <xdr:nvPicPr>
        <xdr:cNvPr id="350" name="ID_EEA7E4FF5CC34E6892C11C20770E6C91"/>
        <xdr:cNvPicPr>
          <a:picLocks noChangeAspect="1"/>
        </xdr:cNvPicPr>
      </xdr:nvPicPr>
      <xdr:blipFill>
        <a:blip r:embed="rId156" cstate="print"/>
        <a:stretch>
          <a:fillRect/>
        </a:stretch>
      </xdr:blipFill>
      <xdr:spPr>
        <a:xfrm>
          <a:off x="3179445" y="38341300"/>
          <a:ext cx="695960" cy="1025525"/>
        </a:xfrm>
        <a:prstGeom prst="rect">
          <a:avLst/>
        </a:prstGeom>
        <a:noFill/>
        <a:ln w="9525">
          <a:noFill/>
        </a:ln>
      </xdr:spPr>
    </xdr:pic>
  </etc:cellImage>
  <etc:cellImage>
    <xdr:pic>
      <xdr:nvPicPr>
        <xdr:cNvPr id="351" name="ID_10DA1CC5EC224B1AA2DEA554FA97F970"/>
        <xdr:cNvPicPr>
          <a:picLocks noChangeAspect="1"/>
        </xdr:cNvPicPr>
      </xdr:nvPicPr>
      <xdr:blipFill>
        <a:blip r:embed="rId157" cstate="print"/>
        <a:stretch>
          <a:fillRect/>
        </a:stretch>
      </xdr:blipFill>
      <xdr:spPr>
        <a:xfrm>
          <a:off x="3093720" y="18766155"/>
          <a:ext cx="1260475" cy="887095"/>
        </a:xfrm>
        <a:prstGeom prst="rect">
          <a:avLst/>
        </a:prstGeom>
        <a:noFill/>
        <a:ln w="9525">
          <a:noFill/>
        </a:ln>
      </xdr:spPr>
    </xdr:pic>
  </etc:cellImage>
  <etc:cellImage>
    <xdr:pic>
      <xdr:nvPicPr>
        <xdr:cNvPr id="352" name="ID_9326870276524AFDB1AE0674927F0B66"/>
        <xdr:cNvPicPr>
          <a:picLocks noChangeAspect="1"/>
        </xdr:cNvPicPr>
      </xdr:nvPicPr>
      <xdr:blipFill>
        <a:blip r:embed="rId158" cstate="print"/>
        <a:srcRect t="12027" r="494"/>
        <a:stretch>
          <a:fillRect/>
        </a:stretch>
      </xdr:blipFill>
      <xdr:spPr>
        <a:xfrm>
          <a:off x="3255010" y="8625840"/>
          <a:ext cx="1278890" cy="901065"/>
        </a:xfrm>
        <a:prstGeom prst="rect">
          <a:avLst/>
        </a:prstGeom>
        <a:noFill/>
        <a:ln w="9525">
          <a:noFill/>
        </a:ln>
      </xdr:spPr>
    </xdr:pic>
  </etc:cellImage>
  <etc:cellImage>
    <xdr:pic>
      <xdr:nvPicPr>
        <xdr:cNvPr id="353" name="ID_8BE0E80243EF4C4E9E83E9ED50438242" descr="66d52feb6a9ed0b449ea7951edef099"/>
        <xdr:cNvPicPr/>
      </xdr:nvPicPr>
      <xdr:blipFill>
        <a:blip r:embed="rId159" cstate="print"/>
        <a:stretch>
          <a:fillRect/>
        </a:stretch>
      </xdr:blipFill>
      <xdr:spPr>
        <a:xfrm>
          <a:off x="3301365" y="2036445"/>
          <a:ext cx="1115695" cy="836930"/>
        </a:xfrm>
        <a:prstGeom prst="rect">
          <a:avLst/>
        </a:prstGeom>
      </xdr:spPr>
    </xdr:pic>
  </etc:cellImage>
  <etc:cellImage>
    <xdr:pic>
      <xdr:nvPicPr>
        <xdr:cNvPr id="354" name="ID_F917023FC72847E493E08193C3C178A3"/>
        <xdr:cNvPicPr>
          <a:picLocks noChangeAspect="1"/>
        </xdr:cNvPicPr>
      </xdr:nvPicPr>
      <xdr:blipFill>
        <a:blip r:embed="rId160" cstate="print"/>
        <a:stretch>
          <a:fillRect/>
        </a:stretch>
      </xdr:blipFill>
      <xdr:spPr>
        <a:xfrm>
          <a:off x="2949575" y="119413020"/>
          <a:ext cx="1275080" cy="987425"/>
        </a:xfrm>
        <a:prstGeom prst="rect">
          <a:avLst/>
        </a:prstGeom>
        <a:noFill/>
        <a:ln w="9525">
          <a:noFill/>
        </a:ln>
      </xdr:spPr>
    </xdr:pic>
  </etc:cellImage>
  <etc:cellImage>
    <xdr:pic>
      <xdr:nvPicPr>
        <xdr:cNvPr id="355" name="ID_4B7B8B92C152452586EA202FD3283FD3"/>
        <xdr:cNvPicPr>
          <a:picLocks noChangeAspect="1"/>
        </xdr:cNvPicPr>
      </xdr:nvPicPr>
      <xdr:blipFill>
        <a:blip r:embed="rId161"/>
        <a:stretch>
          <a:fillRect/>
        </a:stretch>
      </xdr:blipFill>
      <xdr:spPr>
        <a:xfrm>
          <a:off x="2988945" y="127967740"/>
          <a:ext cx="1235710" cy="1000760"/>
        </a:xfrm>
        <a:prstGeom prst="rect">
          <a:avLst/>
        </a:prstGeom>
        <a:noFill/>
        <a:ln w="9525">
          <a:noFill/>
        </a:ln>
      </xdr:spPr>
    </xdr:pic>
  </etc:cellImage>
  <etc:cellImage>
    <xdr:pic>
      <xdr:nvPicPr>
        <xdr:cNvPr id="356" name="ID_FCA34845FCCF48AA87DEA8A32334FA5E"/>
        <xdr:cNvPicPr>
          <a:picLocks noChangeAspect="1"/>
        </xdr:cNvPicPr>
      </xdr:nvPicPr>
      <xdr:blipFill>
        <a:blip r:embed="rId162" cstate="print"/>
        <a:srcRect l="54227" t="13277"/>
        <a:stretch>
          <a:fillRect/>
        </a:stretch>
      </xdr:blipFill>
      <xdr:spPr>
        <a:xfrm>
          <a:off x="3337560" y="154025600"/>
          <a:ext cx="605155" cy="788035"/>
        </a:xfrm>
        <a:prstGeom prst="rect">
          <a:avLst/>
        </a:prstGeom>
        <a:noFill/>
        <a:ln w="9525">
          <a:noFill/>
        </a:ln>
      </xdr:spPr>
    </xdr:pic>
  </etc:cellImage>
  <etc:cellImage>
    <xdr:pic>
      <xdr:nvPicPr>
        <xdr:cNvPr id="357" name="ID_A3342DE756914210A7B72ED96FF590D3"/>
        <xdr:cNvPicPr>
          <a:picLocks noChangeAspect="1"/>
        </xdr:cNvPicPr>
      </xdr:nvPicPr>
      <xdr:blipFill>
        <a:blip r:embed="rId163" cstate="print">
          <a:lum contrast="-6000"/>
        </a:blip>
        <a:stretch>
          <a:fillRect/>
        </a:stretch>
      </xdr:blipFill>
      <xdr:spPr>
        <a:xfrm rot="16200000">
          <a:off x="3443605" y="43708320"/>
          <a:ext cx="584200" cy="715010"/>
        </a:xfrm>
        <a:prstGeom prst="rect">
          <a:avLst/>
        </a:prstGeom>
        <a:noFill/>
        <a:ln w="9525">
          <a:noFill/>
        </a:ln>
      </xdr:spPr>
    </xdr:pic>
  </etc:cellImage>
  <etc:cellImage>
    <xdr:pic>
      <xdr:nvPicPr>
        <xdr:cNvPr id="358" name="ID_C890852F74454C92A1D77F2A9E119036"/>
        <xdr:cNvPicPr>
          <a:picLocks noChangeAspect="1"/>
        </xdr:cNvPicPr>
      </xdr:nvPicPr>
      <xdr:blipFill>
        <a:blip r:embed="rId164" cstate="print"/>
        <a:stretch>
          <a:fillRect/>
        </a:stretch>
      </xdr:blipFill>
      <xdr:spPr>
        <a:xfrm rot="16200000">
          <a:off x="3478530" y="44641770"/>
          <a:ext cx="621665" cy="760730"/>
        </a:xfrm>
        <a:prstGeom prst="rect">
          <a:avLst/>
        </a:prstGeom>
        <a:noFill/>
        <a:ln w="9525">
          <a:noFill/>
        </a:ln>
      </xdr:spPr>
    </xdr:pic>
  </etc:cellImage>
  <etc:cellImage>
    <xdr:pic>
      <xdr:nvPicPr>
        <xdr:cNvPr id="359" name="ID_6FC35039073E4A71AEF142DA3A1F2104"/>
        <xdr:cNvPicPr>
          <a:picLocks noChangeAspect="1"/>
        </xdr:cNvPicPr>
      </xdr:nvPicPr>
      <xdr:blipFill>
        <a:blip r:embed="rId165" cstate="print">
          <a:lum contrast="12000"/>
        </a:blip>
        <a:stretch>
          <a:fillRect/>
        </a:stretch>
      </xdr:blipFill>
      <xdr:spPr>
        <a:xfrm>
          <a:off x="2893695" y="68666995"/>
          <a:ext cx="1536700" cy="1056640"/>
        </a:xfrm>
        <a:prstGeom prst="rect">
          <a:avLst/>
        </a:prstGeom>
        <a:noFill/>
        <a:ln w="9525">
          <a:noFill/>
        </a:ln>
      </xdr:spPr>
    </xdr:pic>
  </etc:cellImage>
  <etc:cellImage>
    <xdr:pic>
      <xdr:nvPicPr>
        <xdr:cNvPr id="360" name="ID_3C4F311E752B41D587E58D974562D911"/>
        <xdr:cNvPicPr>
          <a:picLocks noChangeAspect="1"/>
        </xdr:cNvPicPr>
      </xdr:nvPicPr>
      <xdr:blipFill>
        <a:blip r:embed="rId166" cstate="print">
          <a:lum contrast="12000"/>
        </a:blip>
        <a:stretch>
          <a:fillRect/>
        </a:stretch>
      </xdr:blipFill>
      <xdr:spPr>
        <a:xfrm>
          <a:off x="2950845" y="66565145"/>
          <a:ext cx="1273810" cy="894715"/>
        </a:xfrm>
        <a:prstGeom prst="rect">
          <a:avLst/>
        </a:prstGeom>
        <a:noFill/>
        <a:ln w="9525">
          <a:noFill/>
        </a:ln>
      </xdr:spPr>
    </xdr:pic>
  </etc:cellImage>
  <etc:cellImage>
    <xdr:pic>
      <xdr:nvPicPr>
        <xdr:cNvPr id="361" name="ID_69C845BF3B9346748B4A9B200DF74C31"/>
        <xdr:cNvPicPr>
          <a:picLocks noChangeAspect="1"/>
        </xdr:cNvPicPr>
      </xdr:nvPicPr>
      <xdr:blipFill>
        <a:blip r:embed="rId167" cstate="print"/>
        <a:srcRect l="67557" t="28443" r="-1908"/>
        <a:stretch>
          <a:fillRect/>
        </a:stretch>
      </xdr:blipFill>
      <xdr:spPr>
        <a:xfrm>
          <a:off x="3436620" y="139992100"/>
          <a:ext cx="342900" cy="709295"/>
        </a:xfrm>
        <a:prstGeom prst="rect">
          <a:avLst/>
        </a:prstGeom>
        <a:noFill/>
        <a:ln w="9525">
          <a:noFill/>
        </a:ln>
      </xdr:spPr>
    </xdr:pic>
  </etc:cellImage>
  <etc:cellImage>
    <xdr:pic>
      <xdr:nvPicPr>
        <xdr:cNvPr id="362" name="ID_2771B95D07A74BA88167292DD9222455"/>
        <xdr:cNvPicPr>
          <a:picLocks noChangeAspect="1"/>
        </xdr:cNvPicPr>
      </xdr:nvPicPr>
      <xdr:blipFill>
        <a:blip r:embed="rId162" cstate="print"/>
        <a:srcRect r="53679" b="3354"/>
        <a:stretch>
          <a:fillRect/>
        </a:stretch>
      </xdr:blipFill>
      <xdr:spPr>
        <a:xfrm>
          <a:off x="3385185" y="156037915"/>
          <a:ext cx="607695" cy="878205"/>
        </a:xfrm>
        <a:prstGeom prst="rect">
          <a:avLst/>
        </a:prstGeom>
        <a:noFill/>
        <a:ln w="9525">
          <a:noFill/>
        </a:ln>
      </xdr:spPr>
    </xdr:pic>
  </etc:cellImage>
  <etc:cellImage>
    <xdr:pic>
      <xdr:nvPicPr>
        <xdr:cNvPr id="364" name="ID_3BF5531CFA104F1F95D4930FB70FABD3"/>
        <xdr:cNvPicPr>
          <a:picLocks noChangeAspect="1"/>
        </xdr:cNvPicPr>
      </xdr:nvPicPr>
      <xdr:blipFill>
        <a:blip r:embed="rId168"/>
        <a:srcRect t="22071" r="3610" b="18339"/>
        <a:stretch>
          <a:fillRect/>
        </a:stretch>
      </xdr:blipFill>
      <xdr:spPr>
        <a:xfrm>
          <a:off x="3712210" y="7449185"/>
          <a:ext cx="686435" cy="939165"/>
        </a:xfrm>
        <a:prstGeom prst="rect">
          <a:avLst/>
        </a:prstGeom>
        <a:noFill/>
        <a:ln w="9525">
          <a:noFill/>
        </a:ln>
      </xdr:spPr>
    </xdr:pic>
  </etc:cellImage>
  <etc:cellImage>
    <xdr:pic>
      <xdr:nvPicPr>
        <xdr:cNvPr id="365" name="ID_E529EE5BF68340D3B81971934474C44E"/>
        <xdr:cNvPicPr>
          <a:picLocks noChangeAspect="1"/>
        </xdr:cNvPicPr>
      </xdr:nvPicPr>
      <xdr:blipFill>
        <a:blip r:embed="rId169"/>
        <a:srcRect t="16890" r="4898"/>
        <a:stretch>
          <a:fillRect/>
        </a:stretch>
      </xdr:blipFill>
      <xdr:spPr>
        <a:xfrm rot="16200000">
          <a:off x="3315970" y="17566640"/>
          <a:ext cx="868680" cy="1012825"/>
        </a:xfrm>
        <a:prstGeom prst="rect">
          <a:avLst/>
        </a:prstGeom>
        <a:noFill/>
        <a:ln w="9525">
          <a:noFill/>
        </a:ln>
      </xdr:spPr>
    </xdr:pic>
  </etc:cellImage>
  <etc:cellImage>
    <xdr:pic>
      <xdr:nvPicPr>
        <xdr:cNvPr id="366" name="ID_745AEE4895A2400CBE037423ADEDFCAA"/>
        <xdr:cNvPicPr>
          <a:picLocks noChangeAspect="1"/>
        </xdr:cNvPicPr>
      </xdr:nvPicPr>
      <xdr:blipFill>
        <a:blip r:embed="rId78"/>
        <a:stretch>
          <a:fillRect/>
        </a:stretch>
      </xdr:blipFill>
      <xdr:spPr>
        <a:xfrm>
          <a:off x="3436620" y="88176100"/>
          <a:ext cx="515620" cy="720725"/>
        </a:xfrm>
        <a:prstGeom prst="rect">
          <a:avLst/>
        </a:prstGeom>
        <a:noFill/>
        <a:ln w="9525">
          <a:noFill/>
        </a:ln>
      </xdr:spPr>
    </xdr:pic>
  </etc:cellImage>
  <etc:cellImage>
    <xdr:pic>
      <xdr:nvPicPr>
        <xdr:cNvPr id="367" name="ID_8F05223674F148EF9C088FFF8ED64769"/>
        <xdr:cNvPicPr>
          <a:picLocks noChangeAspect="1"/>
        </xdr:cNvPicPr>
      </xdr:nvPicPr>
      <xdr:blipFill>
        <a:blip r:embed="rId78"/>
        <a:stretch>
          <a:fillRect/>
        </a:stretch>
      </xdr:blipFill>
      <xdr:spPr>
        <a:xfrm>
          <a:off x="3436620" y="89217500"/>
          <a:ext cx="515620" cy="720725"/>
        </a:xfrm>
        <a:prstGeom prst="rect">
          <a:avLst/>
        </a:prstGeom>
        <a:noFill/>
        <a:ln w="9525">
          <a:noFill/>
        </a:ln>
      </xdr:spPr>
    </xdr:pic>
  </etc:cellImage>
  <etc:cellImage>
    <xdr:pic>
      <xdr:nvPicPr>
        <xdr:cNvPr id="368" name="ID_0E3E64707FC44DC89DA9C3FCF73B2418"/>
        <xdr:cNvPicPr>
          <a:picLocks noChangeAspect="1"/>
        </xdr:cNvPicPr>
      </xdr:nvPicPr>
      <xdr:blipFill>
        <a:blip r:embed="rId78"/>
        <a:stretch>
          <a:fillRect/>
        </a:stretch>
      </xdr:blipFill>
      <xdr:spPr>
        <a:xfrm>
          <a:off x="3436620" y="90327480"/>
          <a:ext cx="515620" cy="720725"/>
        </a:xfrm>
        <a:prstGeom prst="rect">
          <a:avLst/>
        </a:prstGeom>
        <a:noFill/>
        <a:ln w="9525">
          <a:noFill/>
        </a:ln>
      </xdr:spPr>
    </xdr:pic>
  </etc:cellImage>
  <etc:cellImage>
    <xdr:pic>
      <xdr:nvPicPr>
        <xdr:cNvPr id="369" name="ID_FFC1E8AB92CA47E1B2C6AB385FC67168"/>
        <xdr:cNvPicPr>
          <a:picLocks noChangeAspect="1"/>
        </xdr:cNvPicPr>
      </xdr:nvPicPr>
      <xdr:blipFill>
        <a:blip r:embed="rId78"/>
        <a:stretch>
          <a:fillRect/>
        </a:stretch>
      </xdr:blipFill>
      <xdr:spPr>
        <a:xfrm>
          <a:off x="3436620" y="91376500"/>
          <a:ext cx="515620" cy="720725"/>
        </a:xfrm>
        <a:prstGeom prst="rect">
          <a:avLst/>
        </a:prstGeom>
        <a:noFill/>
        <a:ln w="9525">
          <a:noFill/>
        </a:ln>
      </xdr:spPr>
    </xdr:pic>
  </etc:cellImage>
  <etc:cellImage>
    <xdr:pic>
      <xdr:nvPicPr>
        <xdr:cNvPr id="370" name="ID_8EA23AF58C2E4EB7B215DD95679421A8"/>
        <xdr:cNvPicPr>
          <a:picLocks noChangeAspect="1"/>
        </xdr:cNvPicPr>
      </xdr:nvPicPr>
      <xdr:blipFill>
        <a:blip r:embed="rId78"/>
        <a:stretch>
          <a:fillRect/>
        </a:stretch>
      </xdr:blipFill>
      <xdr:spPr>
        <a:xfrm>
          <a:off x="3436620" y="92494100"/>
          <a:ext cx="515620" cy="720725"/>
        </a:xfrm>
        <a:prstGeom prst="rect">
          <a:avLst/>
        </a:prstGeom>
        <a:noFill/>
        <a:ln w="9525">
          <a:noFill/>
        </a:ln>
      </xdr:spPr>
    </xdr:pic>
  </etc:cellImage>
  <etc:cellImage>
    <xdr:pic>
      <xdr:nvPicPr>
        <xdr:cNvPr id="371" name="ID_F7A431226DB346169994048B9556EDDC"/>
        <xdr:cNvPicPr>
          <a:picLocks noChangeAspect="1"/>
        </xdr:cNvPicPr>
      </xdr:nvPicPr>
      <xdr:blipFill>
        <a:blip r:embed="rId170"/>
        <a:stretch>
          <a:fillRect/>
        </a:stretch>
      </xdr:blipFill>
      <xdr:spPr>
        <a:xfrm>
          <a:off x="3048635" y="93457395"/>
          <a:ext cx="1325245" cy="1007745"/>
        </a:xfrm>
        <a:prstGeom prst="rect">
          <a:avLst/>
        </a:prstGeom>
        <a:noFill/>
        <a:ln w="9525">
          <a:noFill/>
        </a:ln>
      </xdr:spPr>
    </xdr:pic>
  </etc:cellImage>
  <etc:cellImage>
    <xdr:pic>
      <xdr:nvPicPr>
        <xdr:cNvPr id="372" name="ID_E230AE5D20DB45C18CB2EB3A6D53D533"/>
        <xdr:cNvPicPr>
          <a:picLocks noChangeAspect="1"/>
        </xdr:cNvPicPr>
      </xdr:nvPicPr>
      <xdr:blipFill>
        <a:blip r:embed="rId171"/>
        <a:stretch>
          <a:fillRect/>
        </a:stretch>
      </xdr:blipFill>
      <xdr:spPr>
        <a:xfrm>
          <a:off x="3078480" y="108778040"/>
          <a:ext cx="1558290" cy="483870"/>
        </a:xfrm>
        <a:prstGeom prst="rect">
          <a:avLst/>
        </a:prstGeom>
        <a:noFill/>
        <a:ln w="9525">
          <a:noFill/>
        </a:ln>
      </xdr:spPr>
    </xdr:pic>
  </etc:cellImage>
  <etc:cellImage>
    <xdr:pic>
      <xdr:nvPicPr>
        <xdr:cNvPr id="373" name="ID_4B0B9AA9F0C74FCAAA2E763A667A2B02" descr="1"/>
        <xdr:cNvPicPr>
          <a:picLocks noChangeAspect="1"/>
        </xdr:cNvPicPr>
      </xdr:nvPicPr>
      <xdr:blipFill>
        <a:blip r:embed="rId172"/>
        <a:stretch>
          <a:fillRect/>
        </a:stretch>
      </xdr:blipFill>
      <xdr:spPr>
        <a:xfrm>
          <a:off x="3040380" y="109750860"/>
          <a:ext cx="1169035" cy="752475"/>
        </a:xfrm>
        <a:prstGeom prst="rect">
          <a:avLst/>
        </a:prstGeom>
        <a:noFill/>
        <a:ln w="9525">
          <a:noFill/>
        </a:ln>
      </xdr:spPr>
    </xdr:pic>
  </etc:cellImage>
  <etc:cellImage>
    <xdr:pic>
      <xdr:nvPicPr>
        <xdr:cNvPr id="374" name="ID_9D5BDEB0ABC64121AD90BAEB069322CF"/>
        <xdr:cNvPicPr>
          <a:picLocks noChangeAspect="1"/>
        </xdr:cNvPicPr>
      </xdr:nvPicPr>
      <xdr:blipFill>
        <a:blip r:embed="rId173"/>
        <a:stretch>
          <a:fillRect/>
        </a:stretch>
      </xdr:blipFill>
      <xdr:spPr>
        <a:xfrm>
          <a:off x="3101340" y="110860840"/>
          <a:ext cx="1522730" cy="636905"/>
        </a:xfrm>
        <a:prstGeom prst="rect">
          <a:avLst/>
        </a:prstGeom>
        <a:noFill/>
        <a:ln w="9525">
          <a:noFill/>
        </a:ln>
      </xdr:spPr>
    </xdr:pic>
  </etc:cellImage>
  <etc:cellImage>
    <xdr:pic>
      <xdr:nvPicPr>
        <xdr:cNvPr id="375" name="ID_B059ECEDA8D143A7B4F260894AA81062"/>
        <xdr:cNvPicPr>
          <a:picLocks noChangeAspect="1"/>
        </xdr:cNvPicPr>
      </xdr:nvPicPr>
      <xdr:blipFill>
        <a:blip r:embed="rId174"/>
        <a:stretch>
          <a:fillRect/>
        </a:stretch>
      </xdr:blipFill>
      <xdr:spPr>
        <a:xfrm>
          <a:off x="3048000" y="111902240"/>
          <a:ext cx="1273175" cy="617220"/>
        </a:xfrm>
        <a:prstGeom prst="rect">
          <a:avLst/>
        </a:prstGeom>
        <a:noFill/>
        <a:ln w="9525">
          <a:noFill/>
        </a:ln>
      </xdr:spPr>
    </xdr:pic>
  </etc:cellImage>
  <etc:cellImage>
    <xdr:pic>
      <xdr:nvPicPr>
        <xdr:cNvPr id="376" name="ID_8809BCD945A74F2AB5F578B30D371BF9"/>
        <xdr:cNvPicPr>
          <a:picLocks noChangeAspect="1"/>
        </xdr:cNvPicPr>
      </xdr:nvPicPr>
      <xdr:blipFill>
        <a:blip r:embed="rId175"/>
        <a:stretch>
          <a:fillRect/>
        </a:stretch>
      </xdr:blipFill>
      <xdr:spPr>
        <a:xfrm>
          <a:off x="3581400" y="112974120"/>
          <a:ext cx="772795" cy="831215"/>
        </a:xfrm>
        <a:prstGeom prst="rect">
          <a:avLst/>
        </a:prstGeom>
        <a:noFill/>
        <a:ln w="9525">
          <a:noFill/>
        </a:ln>
      </xdr:spPr>
    </xdr:pic>
  </etc:cellImage>
  <etc:cellImage>
    <xdr:pic>
      <xdr:nvPicPr>
        <xdr:cNvPr id="377" name="ID_B77552FFCB424096853C4CC05BC51244"/>
        <xdr:cNvPicPr>
          <a:picLocks noChangeAspect="1"/>
        </xdr:cNvPicPr>
      </xdr:nvPicPr>
      <xdr:blipFill>
        <a:blip r:embed="rId175"/>
        <a:stretch>
          <a:fillRect/>
        </a:stretch>
      </xdr:blipFill>
      <xdr:spPr>
        <a:xfrm>
          <a:off x="3459480" y="114038380"/>
          <a:ext cx="772795" cy="831215"/>
        </a:xfrm>
        <a:prstGeom prst="rect">
          <a:avLst/>
        </a:prstGeom>
        <a:noFill/>
        <a:ln w="9525">
          <a:noFill/>
        </a:ln>
      </xdr:spPr>
    </xdr:pic>
  </etc:cellImage>
  <etc:cellImage>
    <xdr:pic>
      <xdr:nvPicPr>
        <xdr:cNvPr id="378" name="ID_6BBC36785FAC4E76BBDB822024354E9E"/>
        <xdr:cNvPicPr>
          <a:picLocks noChangeAspect="1"/>
        </xdr:cNvPicPr>
      </xdr:nvPicPr>
      <xdr:blipFill>
        <a:blip r:embed="rId176"/>
        <a:stretch>
          <a:fillRect/>
        </a:stretch>
      </xdr:blipFill>
      <xdr:spPr>
        <a:xfrm>
          <a:off x="3230245" y="115405535"/>
          <a:ext cx="1007110" cy="267335"/>
        </a:xfrm>
        <a:prstGeom prst="rect">
          <a:avLst/>
        </a:prstGeom>
        <a:noFill/>
        <a:ln w="9525">
          <a:noFill/>
        </a:ln>
      </xdr:spPr>
    </xdr:pic>
  </etc:cellImage>
  <etc:cellImage>
    <xdr:pic>
      <xdr:nvPicPr>
        <xdr:cNvPr id="379" name="ID_801336DB21264718882C31778C77F743"/>
        <xdr:cNvPicPr>
          <a:picLocks noChangeAspect="1"/>
        </xdr:cNvPicPr>
      </xdr:nvPicPr>
      <xdr:blipFill>
        <a:blip r:embed="rId176"/>
        <a:stretch>
          <a:fillRect/>
        </a:stretch>
      </xdr:blipFill>
      <xdr:spPr>
        <a:xfrm>
          <a:off x="3040380" y="116387880"/>
          <a:ext cx="1387475" cy="367665"/>
        </a:xfrm>
        <a:prstGeom prst="rect">
          <a:avLst/>
        </a:prstGeom>
        <a:noFill/>
        <a:ln w="9525">
          <a:noFill/>
        </a:ln>
      </xdr:spPr>
    </xdr:pic>
  </etc:cellImage>
  <etc:cellImage>
    <xdr:pic>
      <xdr:nvPicPr>
        <xdr:cNvPr id="380" name="ID_8C7CE9D9AE0D4366B63B05643F3F664D" descr="1"/>
        <xdr:cNvPicPr>
          <a:picLocks noChangeAspect="1"/>
        </xdr:cNvPicPr>
      </xdr:nvPicPr>
      <xdr:blipFill>
        <a:blip r:embed="rId177"/>
        <a:stretch>
          <a:fillRect/>
        </a:stretch>
      </xdr:blipFill>
      <xdr:spPr>
        <a:xfrm>
          <a:off x="3078480" y="117261640"/>
          <a:ext cx="1029335" cy="830580"/>
        </a:xfrm>
        <a:prstGeom prst="rect">
          <a:avLst/>
        </a:prstGeom>
        <a:noFill/>
        <a:ln w="9525">
          <a:noFill/>
        </a:ln>
      </xdr:spPr>
    </xdr:pic>
  </etc:cellImage>
  <etc:cellImage>
    <xdr:pic>
      <xdr:nvPicPr>
        <xdr:cNvPr id="381" name="ID_8F962AD8C65B4E5E9C79E9D0449B58C2" descr="1"/>
        <xdr:cNvPicPr>
          <a:picLocks noChangeAspect="1"/>
        </xdr:cNvPicPr>
      </xdr:nvPicPr>
      <xdr:blipFill>
        <a:blip r:embed="rId177"/>
        <a:stretch>
          <a:fillRect/>
        </a:stretch>
      </xdr:blipFill>
      <xdr:spPr>
        <a:xfrm>
          <a:off x="3066415" y="118402100"/>
          <a:ext cx="1029335" cy="830580"/>
        </a:xfrm>
        <a:prstGeom prst="rect">
          <a:avLst/>
        </a:prstGeom>
        <a:noFill/>
        <a:ln w="9525">
          <a:noFill/>
        </a:ln>
      </xdr:spPr>
    </xdr:pic>
  </etc:cellImage>
  <etc:cellImage>
    <xdr:pic>
      <xdr:nvPicPr>
        <xdr:cNvPr id="382" name="ID_8CEB9407FD9A4A1185C42DEDF2513C51"/>
        <xdr:cNvPicPr>
          <a:picLocks noChangeAspect="1"/>
        </xdr:cNvPicPr>
      </xdr:nvPicPr>
      <xdr:blipFill>
        <a:blip r:embed="rId178"/>
        <a:stretch>
          <a:fillRect/>
        </a:stretch>
      </xdr:blipFill>
      <xdr:spPr>
        <a:xfrm>
          <a:off x="3276600" y="120576340"/>
          <a:ext cx="886460" cy="878840"/>
        </a:xfrm>
        <a:prstGeom prst="rect">
          <a:avLst/>
        </a:prstGeom>
        <a:noFill/>
        <a:ln w="9525">
          <a:noFill/>
        </a:ln>
      </xdr:spPr>
    </xdr:pic>
  </etc:cellImage>
  <etc:cellImage>
    <xdr:pic>
      <xdr:nvPicPr>
        <xdr:cNvPr id="383" name="ID_E493F01D713C4D49A5C082CEC2CE3032"/>
        <xdr:cNvPicPr>
          <a:picLocks noChangeAspect="1"/>
        </xdr:cNvPicPr>
      </xdr:nvPicPr>
      <xdr:blipFill>
        <a:blip r:embed="rId179"/>
        <a:stretch>
          <a:fillRect/>
        </a:stretch>
      </xdr:blipFill>
      <xdr:spPr>
        <a:xfrm>
          <a:off x="2994660" y="121632980"/>
          <a:ext cx="1489710" cy="849630"/>
        </a:xfrm>
        <a:prstGeom prst="rect">
          <a:avLst/>
        </a:prstGeom>
        <a:noFill/>
        <a:ln w="9525">
          <a:noFill/>
        </a:ln>
      </xdr:spPr>
    </xdr:pic>
  </etc:cellImage>
  <etc:cellImage>
    <xdr:pic>
      <xdr:nvPicPr>
        <xdr:cNvPr id="384" name="ID_9902F715CFBA41D186C0A9E1E287D895"/>
        <xdr:cNvPicPr>
          <a:picLocks noChangeAspect="1"/>
        </xdr:cNvPicPr>
      </xdr:nvPicPr>
      <xdr:blipFill>
        <a:blip r:embed="rId180"/>
        <a:stretch>
          <a:fillRect/>
        </a:stretch>
      </xdr:blipFill>
      <xdr:spPr>
        <a:xfrm>
          <a:off x="3017520" y="122765820"/>
          <a:ext cx="2317115" cy="476885"/>
        </a:xfrm>
        <a:prstGeom prst="rect">
          <a:avLst/>
        </a:prstGeom>
        <a:noFill/>
        <a:ln w="9525">
          <a:noFill/>
        </a:ln>
      </xdr:spPr>
    </xdr:pic>
  </etc:cellImage>
  <etc:cellImage>
    <xdr:pic>
      <xdr:nvPicPr>
        <xdr:cNvPr id="385" name="ID_4D83FC2779C04A06BC12620577C2E6D9"/>
        <xdr:cNvPicPr>
          <a:picLocks noChangeAspect="1"/>
        </xdr:cNvPicPr>
      </xdr:nvPicPr>
      <xdr:blipFill>
        <a:blip r:embed="rId181"/>
        <a:stretch>
          <a:fillRect/>
        </a:stretch>
      </xdr:blipFill>
      <xdr:spPr>
        <a:xfrm>
          <a:off x="2910840" y="123769120"/>
          <a:ext cx="1144905" cy="530860"/>
        </a:xfrm>
        <a:prstGeom prst="rect">
          <a:avLst/>
        </a:prstGeom>
        <a:noFill/>
        <a:ln w="9525">
          <a:noFill/>
        </a:ln>
      </xdr:spPr>
    </xdr:pic>
  </etc:cellImage>
  <etc:cellImage>
    <xdr:pic>
      <xdr:nvPicPr>
        <xdr:cNvPr id="386" name="ID_246C32EBC9E64DB38FC11DD89068F5E7"/>
        <xdr:cNvPicPr>
          <a:picLocks noChangeAspect="1"/>
        </xdr:cNvPicPr>
      </xdr:nvPicPr>
      <xdr:blipFill>
        <a:blip r:embed="rId182"/>
        <a:stretch>
          <a:fillRect/>
        </a:stretch>
      </xdr:blipFill>
      <xdr:spPr>
        <a:xfrm>
          <a:off x="3314700" y="125004195"/>
          <a:ext cx="798195" cy="377825"/>
        </a:xfrm>
        <a:prstGeom prst="rect">
          <a:avLst/>
        </a:prstGeom>
        <a:noFill/>
        <a:ln w="9525">
          <a:noFill/>
        </a:ln>
      </xdr:spPr>
    </xdr:pic>
  </etc:cellImage>
  <etc:cellImage>
    <xdr:pic>
      <xdr:nvPicPr>
        <xdr:cNvPr id="387" name="ID_7C85C39DF27442B999EB782A9F476D08"/>
        <xdr:cNvPicPr>
          <a:picLocks noChangeAspect="1"/>
        </xdr:cNvPicPr>
      </xdr:nvPicPr>
      <xdr:blipFill>
        <a:blip r:embed="rId183"/>
        <a:stretch>
          <a:fillRect/>
        </a:stretch>
      </xdr:blipFill>
      <xdr:spPr>
        <a:xfrm>
          <a:off x="3202940" y="125942090"/>
          <a:ext cx="974725" cy="976630"/>
        </a:xfrm>
        <a:prstGeom prst="rect">
          <a:avLst/>
        </a:prstGeom>
        <a:noFill/>
        <a:ln w="9525">
          <a:noFill/>
        </a:ln>
      </xdr:spPr>
    </xdr:pic>
  </etc:cellImage>
  <etc:cellImage>
    <xdr:pic>
      <xdr:nvPicPr>
        <xdr:cNvPr id="388" name="ID_65D67F865ADD40AFAA3C9F203A4E5EB3"/>
        <xdr:cNvPicPr>
          <a:picLocks noChangeAspect="1"/>
        </xdr:cNvPicPr>
      </xdr:nvPicPr>
      <xdr:blipFill>
        <a:blip r:embed="rId184"/>
        <a:stretch>
          <a:fillRect/>
        </a:stretch>
      </xdr:blipFill>
      <xdr:spPr>
        <a:xfrm>
          <a:off x="3051175" y="127083820"/>
          <a:ext cx="1407160" cy="669290"/>
        </a:xfrm>
        <a:prstGeom prst="rect">
          <a:avLst/>
        </a:prstGeom>
        <a:noFill/>
        <a:ln w="9525">
          <a:noFill/>
        </a:ln>
      </xdr:spPr>
    </xdr:pic>
  </etc:cellImage>
  <etc:cellImage>
    <xdr:pic>
      <xdr:nvPicPr>
        <xdr:cNvPr id="389" name="ID_1468A33EEF2A4E028710CA18F887F84F"/>
        <xdr:cNvPicPr>
          <a:picLocks noChangeAspect="1"/>
        </xdr:cNvPicPr>
      </xdr:nvPicPr>
      <xdr:blipFill>
        <a:blip r:embed="rId161"/>
        <a:stretch>
          <a:fillRect/>
        </a:stretch>
      </xdr:blipFill>
      <xdr:spPr>
        <a:xfrm>
          <a:off x="3147060" y="129136140"/>
          <a:ext cx="1235710" cy="1000760"/>
        </a:xfrm>
        <a:prstGeom prst="rect">
          <a:avLst/>
        </a:prstGeom>
        <a:noFill/>
        <a:ln w="9525">
          <a:noFill/>
        </a:ln>
      </xdr:spPr>
    </xdr:pic>
  </etc:cellImage>
  <etc:cellImage>
    <xdr:pic>
      <xdr:nvPicPr>
        <xdr:cNvPr id="390" name="ID_FF8587AC1F9E45B99E9CFEE00BD4C307" descr="1"/>
        <xdr:cNvPicPr>
          <a:picLocks noChangeAspect="1"/>
        </xdr:cNvPicPr>
      </xdr:nvPicPr>
      <xdr:blipFill>
        <a:blip r:embed="rId185"/>
        <a:stretch>
          <a:fillRect/>
        </a:stretch>
      </xdr:blipFill>
      <xdr:spPr>
        <a:xfrm>
          <a:off x="2910840" y="130246120"/>
          <a:ext cx="1139825" cy="810895"/>
        </a:xfrm>
        <a:prstGeom prst="rect">
          <a:avLst/>
        </a:prstGeom>
        <a:noFill/>
        <a:ln w="9525">
          <a:noFill/>
        </a:ln>
      </xdr:spPr>
    </xdr:pic>
  </etc:cellImage>
  <etc:cellImage>
    <xdr:pic>
      <xdr:nvPicPr>
        <xdr:cNvPr id="391" name="ID_4392787CC97945F8B0CAF0653CFD4660" descr="1"/>
        <xdr:cNvPicPr>
          <a:picLocks noChangeAspect="1"/>
        </xdr:cNvPicPr>
      </xdr:nvPicPr>
      <xdr:blipFill>
        <a:blip r:embed="rId186"/>
        <a:stretch>
          <a:fillRect/>
        </a:stretch>
      </xdr:blipFill>
      <xdr:spPr>
        <a:xfrm>
          <a:off x="3215640" y="131211320"/>
          <a:ext cx="1137285" cy="904875"/>
        </a:xfrm>
        <a:prstGeom prst="rect">
          <a:avLst/>
        </a:prstGeom>
        <a:noFill/>
        <a:ln w="9525">
          <a:noFill/>
        </a:ln>
      </xdr:spPr>
    </xdr:pic>
  </etc:cellImage>
  <etc:cellImage>
    <xdr:pic>
      <xdr:nvPicPr>
        <xdr:cNvPr id="392" name="ID_DBED733E4EF541E285698C534D7E2684" descr="1"/>
        <xdr:cNvPicPr>
          <a:picLocks noChangeAspect="1"/>
        </xdr:cNvPicPr>
      </xdr:nvPicPr>
      <xdr:blipFill>
        <a:blip r:embed="rId186"/>
        <a:stretch>
          <a:fillRect/>
        </a:stretch>
      </xdr:blipFill>
      <xdr:spPr>
        <a:xfrm>
          <a:off x="3177540" y="132321300"/>
          <a:ext cx="1137285" cy="904875"/>
        </a:xfrm>
        <a:prstGeom prst="rect">
          <a:avLst/>
        </a:prstGeom>
        <a:noFill/>
        <a:ln w="9525">
          <a:noFill/>
        </a:ln>
      </xdr:spPr>
    </xdr:pic>
  </etc:cellImage>
  <etc:cellImage>
    <xdr:pic>
      <xdr:nvPicPr>
        <xdr:cNvPr id="393" name="ID_8A84C34B0FB7477DB73F768668FDCD75"/>
        <xdr:cNvPicPr>
          <a:picLocks noChangeAspect="1"/>
        </xdr:cNvPicPr>
      </xdr:nvPicPr>
      <xdr:blipFill>
        <a:blip r:embed="rId187"/>
        <a:stretch>
          <a:fillRect/>
        </a:stretch>
      </xdr:blipFill>
      <xdr:spPr>
        <a:xfrm>
          <a:off x="3276600" y="135529320"/>
          <a:ext cx="789940" cy="954405"/>
        </a:xfrm>
        <a:prstGeom prst="rect">
          <a:avLst/>
        </a:prstGeom>
        <a:noFill/>
        <a:ln w="9525">
          <a:noFill/>
        </a:ln>
      </xdr:spPr>
    </xdr:pic>
  </etc:cellImage>
  <etc:cellImage>
    <xdr:pic>
      <xdr:nvPicPr>
        <xdr:cNvPr id="394" name="ID_E83DF6976DA14EAAB3DC150108D52E36"/>
        <xdr:cNvPicPr>
          <a:picLocks noChangeAspect="1"/>
        </xdr:cNvPicPr>
      </xdr:nvPicPr>
      <xdr:blipFill>
        <a:blip r:embed="rId187"/>
        <a:stretch>
          <a:fillRect/>
        </a:stretch>
      </xdr:blipFill>
      <xdr:spPr>
        <a:xfrm>
          <a:off x="3253740" y="136654540"/>
          <a:ext cx="789940" cy="954405"/>
        </a:xfrm>
        <a:prstGeom prst="rect">
          <a:avLst/>
        </a:prstGeom>
        <a:noFill/>
        <a:ln w="9525">
          <a:noFill/>
        </a:ln>
      </xdr:spPr>
    </xdr:pic>
  </etc:cellImage>
  <etc:cellImage>
    <xdr:pic>
      <xdr:nvPicPr>
        <xdr:cNvPr id="396" name="ID_F703850596EE4299B5E4484F8BBE453A"/>
        <xdr:cNvPicPr>
          <a:picLocks noChangeAspect="1"/>
        </xdr:cNvPicPr>
      </xdr:nvPicPr>
      <xdr:blipFill>
        <a:blip r:embed="rId152" cstate="print"/>
        <a:srcRect r="66872" b="13294"/>
        <a:stretch>
          <a:fillRect/>
        </a:stretch>
      </xdr:blipFill>
      <xdr:spPr>
        <a:xfrm>
          <a:off x="3424555" y="149684740"/>
          <a:ext cx="443230" cy="745490"/>
        </a:xfrm>
        <a:prstGeom prst="rect">
          <a:avLst/>
        </a:prstGeom>
        <a:noFill/>
        <a:ln w="9525">
          <a:noFill/>
        </a:ln>
      </xdr:spPr>
    </xdr:pic>
  </etc:cellImage>
  <etc:cellImage>
    <xdr:pic>
      <xdr:nvPicPr>
        <xdr:cNvPr id="397" name="ID_E3CCB5112E61490A85EA2730F30CB34C"/>
        <xdr:cNvPicPr>
          <a:picLocks noChangeAspect="1"/>
        </xdr:cNvPicPr>
      </xdr:nvPicPr>
      <xdr:blipFill>
        <a:blip r:embed="rId152" cstate="print"/>
        <a:srcRect r="66872" b="13294"/>
        <a:stretch>
          <a:fillRect/>
        </a:stretch>
      </xdr:blipFill>
      <xdr:spPr>
        <a:xfrm>
          <a:off x="3378835" y="150787100"/>
          <a:ext cx="443230" cy="745490"/>
        </a:xfrm>
        <a:prstGeom prst="rect">
          <a:avLst/>
        </a:prstGeom>
        <a:noFill/>
        <a:ln w="9525">
          <a:noFill/>
        </a:ln>
      </xdr:spPr>
    </xdr:pic>
  </etc:cellImage>
  <etc:cellImage>
    <xdr:pic>
      <xdr:nvPicPr>
        <xdr:cNvPr id="398" name="ID_BD827D6F17E747DAB2AAB798905408E8"/>
        <xdr:cNvPicPr>
          <a:picLocks noChangeAspect="1"/>
        </xdr:cNvPicPr>
      </xdr:nvPicPr>
      <xdr:blipFill>
        <a:blip r:embed="rId152" cstate="print"/>
        <a:srcRect r="66872" b="13294"/>
        <a:stretch>
          <a:fillRect/>
        </a:stretch>
      </xdr:blipFill>
      <xdr:spPr>
        <a:xfrm>
          <a:off x="3378835" y="151866600"/>
          <a:ext cx="443230" cy="745490"/>
        </a:xfrm>
        <a:prstGeom prst="rect">
          <a:avLst/>
        </a:prstGeom>
        <a:noFill/>
        <a:ln w="9525">
          <a:noFill/>
        </a:ln>
      </xdr:spPr>
    </xdr:pic>
  </etc:cellImage>
  <etc:cellImage>
    <xdr:pic>
      <xdr:nvPicPr>
        <xdr:cNvPr id="399" name="ID_C410F72D71E247D18693AF6055405F6D"/>
        <xdr:cNvPicPr>
          <a:picLocks noChangeAspect="1"/>
        </xdr:cNvPicPr>
      </xdr:nvPicPr>
      <xdr:blipFill>
        <a:blip r:embed="rId152" cstate="print"/>
        <a:srcRect r="66872" b="13294"/>
        <a:stretch>
          <a:fillRect/>
        </a:stretch>
      </xdr:blipFill>
      <xdr:spPr>
        <a:xfrm>
          <a:off x="3436620" y="152900380"/>
          <a:ext cx="443230" cy="745490"/>
        </a:xfrm>
        <a:prstGeom prst="rect">
          <a:avLst/>
        </a:prstGeom>
        <a:noFill/>
        <a:ln w="9525">
          <a:noFill/>
        </a:ln>
      </xdr:spPr>
    </xdr:pic>
  </etc:cellImage>
  <etc:cellImage>
    <xdr:pic>
      <xdr:nvPicPr>
        <xdr:cNvPr id="400" name="ID_06F0120A691742C4A090C9187AE99C09"/>
        <xdr:cNvPicPr>
          <a:picLocks noChangeAspect="1"/>
        </xdr:cNvPicPr>
      </xdr:nvPicPr>
      <xdr:blipFill>
        <a:blip r:embed="rId162" cstate="print"/>
        <a:srcRect r="53679" b="3354"/>
        <a:stretch>
          <a:fillRect/>
        </a:stretch>
      </xdr:blipFill>
      <xdr:spPr>
        <a:xfrm>
          <a:off x="3363595" y="157142180"/>
          <a:ext cx="607695" cy="878205"/>
        </a:xfrm>
        <a:prstGeom prst="rect">
          <a:avLst/>
        </a:prstGeom>
        <a:noFill/>
        <a:ln w="9525">
          <a:noFill/>
        </a:ln>
      </xdr:spPr>
    </xdr:pic>
  </etc:cellImage>
  <etc:cellImage>
    <xdr:pic>
      <xdr:nvPicPr>
        <xdr:cNvPr id="401" name="ID_DE3BDA7EFBD940F4A1533060E8422883"/>
        <xdr:cNvPicPr>
          <a:picLocks noChangeAspect="1"/>
        </xdr:cNvPicPr>
      </xdr:nvPicPr>
      <xdr:blipFill>
        <a:blip r:embed="rId162" cstate="print"/>
        <a:srcRect l="54227" t="13277"/>
        <a:stretch>
          <a:fillRect/>
        </a:stretch>
      </xdr:blipFill>
      <xdr:spPr>
        <a:xfrm>
          <a:off x="3432175" y="155028900"/>
          <a:ext cx="605155" cy="788035"/>
        </a:xfrm>
        <a:prstGeom prst="rect">
          <a:avLst/>
        </a:prstGeom>
        <a:noFill/>
        <a:ln w="9525">
          <a:noFill/>
        </a:ln>
      </xdr:spPr>
    </xdr:pic>
  </etc:cellImage>
  <etc:cellImage>
    <xdr:pic>
      <xdr:nvPicPr>
        <xdr:cNvPr id="402" name="ID_0BE8FCF6CC9145DA89E0A349EEEBCA88"/>
        <xdr:cNvPicPr>
          <a:picLocks noChangeAspect="1"/>
        </xdr:cNvPicPr>
      </xdr:nvPicPr>
      <xdr:blipFill>
        <a:blip r:embed="rId188"/>
        <a:stretch>
          <a:fillRect/>
        </a:stretch>
      </xdr:blipFill>
      <xdr:spPr>
        <a:xfrm>
          <a:off x="3009900" y="158370905"/>
          <a:ext cx="2372360" cy="619760"/>
        </a:xfrm>
        <a:prstGeom prst="rect">
          <a:avLst/>
        </a:prstGeom>
        <a:noFill/>
        <a:ln w="9525">
          <a:noFill/>
        </a:ln>
      </xdr:spPr>
    </xdr:pic>
  </etc:cellImage>
  <etc:cellImage>
    <xdr:pic>
      <xdr:nvPicPr>
        <xdr:cNvPr id="403" name="ID_230535FB4CFE4415A19061FD9F027ECB"/>
        <xdr:cNvPicPr>
          <a:picLocks noChangeAspect="1"/>
        </xdr:cNvPicPr>
      </xdr:nvPicPr>
      <xdr:blipFill>
        <a:blip r:embed="rId189"/>
        <a:stretch>
          <a:fillRect/>
        </a:stretch>
      </xdr:blipFill>
      <xdr:spPr>
        <a:xfrm>
          <a:off x="2971800" y="159605980"/>
          <a:ext cx="1324610" cy="661670"/>
        </a:xfrm>
        <a:prstGeom prst="rect">
          <a:avLst/>
        </a:prstGeom>
        <a:noFill/>
        <a:ln w="9525">
          <a:noFill/>
        </a:ln>
      </xdr:spPr>
    </xdr:pic>
  </etc:cellImage>
  <etc:cellImage>
    <xdr:pic>
      <xdr:nvPicPr>
        <xdr:cNvPr id="404" name="ID_57DCD7D2A2B140609A5493DBEA4EE6C8"/>
        <xdr:cNvPicPr>
          <a:picLocks noChangeAspect="1"/>
        </xdr:cNvPicPr>
      </xdr:nvPicPr>
      <xdr:blipFill>
        <a:blip r:embed="rId190"/>
        <a:stretch>
          <a:fillRect/>
        </a:stretch>
      </xdr:blipFill>
      <xdr:spPr>
        <a:xfrm>
          <a:off x="3215640" y="160494980"/>
          <a:ext cx="1228090" cy="844550"/>
        </a:xfrm>
        <a:prstGeom prst="rect">
          <a:avLst/>
        </a:prstGeom>
        <a:noFill/>
        <a:ln w="9525">
          <a:noFill/>
        </a:ln>
      </xdr:spPr>
    </xdr:pic>
  </etc:cellImage>
  <etc:cellImage>
    <xdr:pic>
      <xdr:nvPicPr>
        <xdr:cNvPr id="405" name="ID_8B186A49B4214FEEB10653566F984AEA" descr="u=829217908,276269569&amp;fm=23&amp;gp=0"/>
        <xdr:cNvPicPr>
          <a:picLocks noChangeAspect="1"/>
        </xdr:cNvPicPr>
      </xdr:nvPicPr>
      <xdr:blipFill>
        <a:blip r:embed="rId191"/>
        <a:stretch>
          <a:fillRect/>
        </a:stretch>
      </xdr:blipFill>
      <xdr:spPr>
        <a:xfrm>
          <a:off x="2880360" y="161582100"/>
          <a:ext cx="1626870" cy="840740"/>
        </a:xfrm>
        <a:prstGeom prst="rect">
          <a:avLst/>
        </a:prstGeom>
        <a:noFill/>
        <a:ln w="9525">
          <a:noFill/>
        </a:ln>
      </xdr:spPr>
    </xdr:pic>
  </etc:cellImage>
  <etc:cellImage>
    <xdr:pic>
      <xdr:nvPicPr>
        <xdr:cNvPr id="407" name="ID_11BC272C372C4AACA29A1960D6855605"/>
        <xdr:cNvPicPr>
          <a:picLocks noChangeAspect="1"/>
        </xdr:cNvPicPr>
      </xdr:nvPicPr>
      <xdr:blipFill>
        <a:blip r:embed="rId192"/>
        <a:stretch>
          <a:fillRect/>
        </a:stretch>
      </xdr:blipFill>
      <xdr:spPr>
        <a:xfrm>
          <a:off x="3187065" y="162648900"/>
          <a:ext cx="1793240" cy="1018540"/>
        </a:xfrm>
        <a:prstGeom prst="rect">
          <a:avLst/>
        </a:prstGeom>
        <a:noFill/>
        <a:ln w="9525">
          <a:noFill/>
        </a:ln>
      </xdr:spPr>
    </xdr:pic>
  </etc:cellImage>
  <etc:cellImage>
    <xdr:pic>
      <xdr:nvPicPr>
        <xdr:cNvPr id="409" name="ID_22A96D7DAB0041C4B078B369E37B5272"/>
        <xdr:cNvPicPr>
          <a:picLocks noChangeAspect="1"/>
        </xdr:cNvPicPr>
      </xdr:nvPicPr>
      <xdr:blipFill>
        <a:blip r:embed="rId192"/>
        <a:stretch>
          <a:fillRect/>
        </a:stretch>
      </xdr:blipFill>
      <xdr:spPr>
        <a:xfrm>
          <a:off x="3066415" y="163611560"/>
          <a:ext cx="1793240" cy="1018540"/>
        </a:xfrm>
        <a:prstGeom prst="rect">
          <a:avLst/>
        </a:prstGeom>
        <a:noFill/>
        <a:ln w="9525">
          <a:noFill/>
        </a:ln>
      </xdr:spPr>
    </xdr:pic>
  </etc:cellImage>
  <etc:cellImage>
    <xdr:pic>
      <xdr:nvPicPr>
        <xdr:cNvPr id="410" name="ID_4220E92746454612B8D9E4DF0820149C" descr="u=1076651540,2030726346&amp;fm=23&amp;gp=0"/>
        <xdr:cNvPicPr>
          <a:picLocks noChangeAspect="1"/>
        </xdr:cNvPicPr>
      </xdr:nvPicPr>
      <xdr:blipFill>
        <a:blip r:embed="rId193"/>
        <a:stretch>
          <a:fillRect/>
        </a:stretch>
      </xdr:blipFill>
      <xdr:spPr>
        <a:xfrm>
          <a:off x="3276600" y="164805360"/>
          <a:ext cx="1104900" cy="771525"/>
        </a:xfrm>
        <a:prstGeom prst="rect">
          <a:avLst/>
        </a:prstGeom>
        <a:noFill/>
        <a:ln w="9525">
          <a:noFill/>
        </a:ln>
      </xdr:spPr>
    </xdr:pic>
  </etc:cellImage>
  <etc:cellImage>
    <xdr:pic>
      <xdr:nvPicPr>
        <xdr:cNvPr id="411" name="ID_C2415AB8A2E24536B418948C697C6495" descr="u=1069623783,452285297&amp;fm=23&amp;gp=0"/>
        <xdr:cNvPicPr>
          <a:picLocks noChangeAspect="1"/>
        </xdr:cNvPicPr>
      </xdr:nvPicPr>
      <xdr:blipFill>
        <a:blip r:embed="rId194"/>
        <a:stretch>
          <a:fillRect/>
        </a:stretch>
      </xdr:blipFill>
      <xdr:spPr>
        <a:xfrm>
          <a:off x="3139440" y="165869620"/>
          <a:ext cx="1512570" cy="818515"/>
        </a:xfrm>
        <a:prstGeom prst="rect">
          <a:avLst/>
        </a:prstGeom>
        <a:noFill/>
        <a:ln w="9525">
          <a:noFill/>
        </a:ln>
      </xdr:spPr>
    </xdr:pic>
  </etc:cellImage>
  <etc:cellImage>
    <xdr:pic>
      <xdr:nvPicPr>
        <xdr:cNvPr id="412" name="ID_8092C37469B04198A51EA8D95105A84D"/>
        <xdr:cNvPicPr>
          <a:picLocks noChangeAspect="1"/>
        </xdr:cNvPicPr>
      </xdr:nvPicPr>
      <xdr:blipFill>
        <a:blip r:embed="rId195"/>
        <a:stretch>
          <a:fillRect/>
        </a:stretch>
      </xdr:blipFill>
      <xdr:spPr>
        <a:xfrm>
          <a:off x="2987040" y="166941500"/>
          <a:ext cx="1877060" cy="868680"/>
        </a:xfrm>
        <a:prstGeom prst="rect">
          <a:avLst/>
        </a:prstGeom>
        <a:noFill/>
        <a:ln w="9525">
          <a:noFill/>
        </a:ln>
      </xdr:spPr>
    </xdr:pic>
  </etc:cellImage>
</etc:cellImages>
</file>

<file path=xl/sharedStrings.xml><?xml version="1.0" encoding="utf-8"?>
<sst xmlns="http://schemas.openxmlformats.org/spreadsheetml/2006/main" count="946" uniqueCount="525">
  <si>
    <t>初中音乐器材室</t>
  </si>
  <si>
    <t>序号</t>
  </si>
  <si>
    <t>货物名称</t>
  </si>
  <si>
    <t>单位</t>
  </si>
  <si>
    <t>参考图片</t>
  </si>
  <si>
    <t>数量</t>
  </si>
  <si>
    <t>参数</t>
  </si>
  <si>
    <t>音响系统</t>
  </si>
  <si>
    <t>套</t>
  </si>
  <si>
    <t>CD、功放、音箱、卡座、卡拉OK功能等。
1、CD机配DVD机。
2、功放AC220V，有效输出功率≥50W+50W，扩音功率≥250W+250W。频响50HZ——15000HZ，信噪比：≥100db，2路话筒输入，配2只原装话筒，2路线输出。
3、卡座：单卡，带USB接口。
4、音箱，有效功率≥100W+100W，峰值功率≥500W+500W。频响60HZ——20KHZ。配音箱线，支架。</t>
  </si>
  <si>
    <t>教学电子琴</t>
  </si>
  <si>
    <t>台</t>
  </si>
  <si>
    <t>1、键盘：61键标准仿钢琴。
2、显示：LED显示。
3、音色：300种音色。
4、节奏：300种自动伴奏。
5、示范曲：80首示范曲。
6、效果控制：延音、颤音、微调、双键盘、移调、节拍器、前奏/尾奏、键打。
7、录音编程：录音功能、放音、编程。
8、其他功能：5种面板打击乐。
9、其他功能：启动/停止、同步、插入、速度控制。
10、和弦控制：单指和弦、多指和弦、和弦关闭。
11、智能教学：示范点唱、单键教学、跟随教学。
12、其它控制：电源开关、主音量控制、节奏音量控制。
13、外接插孔：DC9V电源输入、耳机输出、脚踏延音。
14、音域：C2～C7。
15、音准：≤5音分。
16、规格：9400x300x115(mm)。
17、重量：4.4Kg。
18、电源适配器：DC9V500mA。
19、静态电流：120mA。
20、随机附件：电源适配器、歌谱架、说明书。</t>
  </si>
  <si>
    <t>电子琴架子</t>
  </si>
  <si>
    <t>个</t>
  </si>
  <si>
    <t>Z型。</t>
  </si>
  <si>
    <t>电子琴凳</t>
  </si>
  <si>
    <t>三档高度调节，可折叠，高强度金属底架，超厚海绵仿皮坐
垫。厚度4.5CM；凳面长40CM*宽30CM可拉伸调高，高度可
调到46CM到50CM左右；凳面为皮革面，支架为粗铁构筑2
0*40MM，稳固。</t>
  </si>
  <si>
    <t>教材配套音像资料</t>
  </si>
  <si>
    <t>碟</t>
  </si>
  <si>
    <t>国家正版出版物，符合教学使用标准。</t>
  </si>
  <si>
    <t>音像教学资料</t>
  </si>
  <si>
    <t>音乐教学软件</t>
  </si>
  <si>
    <t>多用划线规</t>
  </si>
  <si>
    <t>材质：高级硬塑制，尺寸：划线规长约：110mm，划线规宽约：100mm，划线规厚约：25mm，夹持装卸粉笔稳定方便，牢固耐用。多用，可画五线谱、四字格、圆，能在黑板上划四线格、五线格、小方格、田字格、画圆、几何图形。
▲参照GB6675.4-2014《玩具安全第4部分：特定元素的迁移》：可溶性铅（Pb）≤2；可溶性锑（Sb）≤5；可溶性砷（As）≤5；可溶性钡（Ba）≤5；可溶性镉（Cd）≤2；可溶性铬（Cr）≤2；可溶性汞（Hg）≤2；可溶性硒（Se）≤5；检测结果为黄色塑料均未检出。（需提供由第三方检测机构出具的带CMA和CNAS标识的检测报告复印件）</t>
  </si>
  <si>
    <t>吉他</t>
  </si>
  <si>
    <t>把</t>
  </si>
  <si>
    <t>1.面板为椴木胶合板，背侧板为椴木胶合板，琴柄为色木，黄铜音品。
2.采用十二平均律。
3.各音的音准误差在正负20个音分之内。
4.弦器：半封闭弦钮。
5.木材经过干燥处理，含水律不超过15%。
6.金属部件防锈处理，符合标准要求
▲需提供经国家级检测机构出具的委托抽样检测报告复印件（检测内容需包含有害物质甲醛释放量达到环保标准）</t>
  </si>
  <si>
    <t>成套打击乐器</t>
  </si>
  <si>
    <t>1.铃鼓：材质：木质圈、铃片、羊皮鼓面2、规格：铃鼓直径不小于200mm，鼓框宽度不小于30mm，木质圈厚度不小于5mm，单片铃片的厚度不小于0.5mm3、结构：由鼓身、鼓面、小铃片组成.
2.小锣：铜锣用优质响铜制作，圆形，直径≥210mm，厚度不小于1.5mm，厚薄均匀，平整，无毛刺，无裂缝，表面抛光氧化处理并涂油。槌用硬杂木制成，表面无疤痕。带锣尺。
3.蛙鸣器：木制，长≥200mm，直径不小于：40mm，手握鱼形，中间表面有螺纹，表面有两个圆孔，头部和尾部表面画有图案，配有一个刮棍
4.梆子：材质：原木，尺寸不小于：150*50*30mm，敲击时发出响亮声音，带敲击锤。
5.双响筒：由筒体、手柄、击槌组成。筒体为原木色。筒体全长不小于190mm，筒体直径不小于41mm，手柄用硬杂木制成，握把全长不小于155mm，击槌用硬杂木制成，两端呈球状。产品表面涂树脂清漆，漆层光亮、均匀。敲打双响筒时，能发出两种频率不等的声音。
6.卡巴萨：材质：手柄、上盖及下盖均为木质，串珠为金属制。筒体直径不小于47mm，柄长不小于100mm，用法：演奏卡巴萨的时候，手握卡巴萨手柄，来回摇晃，通过合金珠链摩擦发出声响，可根据摩擦速度的快慢来变化节奏。
7.刮棒：材质：木质，刮棒全长≥180mm，刮棒直径≥18mm，音质清晰，无杂音，表面光滑，完整，无裂痕现象。
8.响板：全长不小于180mm，两片小板宽不小于40mm，摇柄全长不小于90mm，由主板及两块副板连接组成。主板及副板均用实木制成，无毛刺不伤手，环保漆，无毒无害无异味。响板表面无疖疤、裂缝，精细打磨，漆层均匀、光亮。发音清脆响亮。
9.碰钟：材质：响铜制。最大直径≥40mm，工艺：浇灌铸造抛光处理，两个一对，手持碰撞发声，互相碰击时发出清脆婉转响声，使得延音绵长。
10.三角铁：材质尺寸要求：产品由三角铁及击棒组成。三角铁为三边形，边长不小于190mm；防锈，配击棒，表面镀铬，镀层均匀、光亮，有塑料扣有利于演奏使用。击棒直径≥4mm，表面镀铬，终端有塑料包裹。制作精美，光洁，无毛刺。
11.串铃：全长≥150mm，铃铛：13铃，木质手柄。</t>
  </si>
  <si>
    <t>小堂鼓</t>
  </si>
  <si>
    <t>1、组成：供中小学音乐教学用，由鼓及击槌组成。
2、材质：鼓面用牛皮蒙制，无破损、皱折，鼓面坚韧有弹性、平整，气密性好，有足够的抗疲劳强度。
3、规格：鼓体直径≥320mm，高度不小于220mm，用杉木板制作，卷曲成圆柱形，表面无疤痕、裂缝，不变形，并喷红漆。
4、击槌用硬杂木制成，前端呈球状。表面无疤痕、裂纹。
5、堂鼓的鼓身上下口径相同，中部略大，漆面光洁。
6、演奏时，发出“咚、咚”声，不得有杂音。
▲需提供经国家级乐器质量监督检测中心出具的检测报告复印件及经国家级检测机构出具的委托抽样检测报告复印件（检测内容需包含有害物质甲醛释放量达到环保标准）</t>
  </si>
  <si>
    <t>架子鼓</t>
  </si>
  <si>
    <t>五鼓，架子鼓由低音大鼓、踩镲、小军鼓、桶子鼓、吊镲所组成，鼓的直径如下：低音大鼓：22"×16"、小军鼓：14"×5.5"、桶子鼓：落地鼓：16"×16"、中音鼓：12"×9"、高音：10"×8"，镲片：踩镲：14"×2"、吊镲：(16")、吊镲：（18“）。质量要求：鼓腔：自然风干木材材质。鼓圈：镀镍合金压铸。金属腔和木腔镶接，超强圆柱鼓耳，正品鼓皮，手工镲片.配鼓凳。</t>
  </si>
  <si>
    <t>口风琴</t>
  </si>
  <si>
    <t>支</t>
  </si>
  <si>
    <t>24孔C调材质：铝板芯。表面镀铬抛光，塑格无毛疵，无裂缝，排列有序，音色好，音调准确。配琴盒，擦琴布。</t>
  </si>
  <si>
    <t>手鼓</t>
  </si>
  <si>
    <t>面</t>
  </si>
  <si>
    <t>1、材质：木质圈，羊皮鼓面，2、规格：手鼓直径≧20CM，高度≧4.3CM，鼓圈厚度≧0.6CM，敲棒长度≧23.5CM
3、结构：由1个木质圈和羊皮鼓面组成，鼓面与鼓圈连接处由25颗锚钉以上固定鼓皮更牢固。</t>
  </si>
  <si>
    <t>指挥台</t>
  </si>
  <si>
    <t>谱台大小470*340（mm），冲压圆孔的钢板，卷边以增强谱台强度；
谱台带有2个谱夹，谱夹为两节铁杆中间用弹簧连接，可180度旋转；
谱台可拆卸，螺栓固定，可做0-90度调整，使用螺栓紧固；
谱架最大高度可调至1.45m，3节升降杆，每节均用螺栓紧固；
底脚带防滑胶套，防滑性强，三支脚均为圆角管，增大接地摩擦力，整体稳定性较好；
放乐谱的架子，适用于任何乐器。
▲需提供经国家级检测机构出具的检测报告复印件（检测内容需包含有害物质限量“铅、镉、铬、汞”达到环保标准）</t>
  </si>
  <si>
    <t>合唱台</t>
  </si>
  <si>
    <t>1、规格：1200*1200*600mm，
2、材质：本合唱台为18mm橡胶木实木本色，
3、合唱台阶层数：3层
4、本合唱台选用优质实木，质地坚硬、更结实，色泽亮丽，并具纹理清晰，做出来的合唱台造型朴实大方、线条饱满流畅，实用性强、经久耐用；弹性和透气性好，导热性能好且保养简单。
5、外层涂有环保漆，具有防尘、防水、耐磨的作用，承重较好。</t>
  </si>
  <si>
    <t>音筒</t>
  </si>
  <si>
    <t>8音，筒直径≧44mm，按音符排列，音筒长：C≧610mm、D≧550mm、E≧472mm、F≧455mm、G≧410mm、A≧360mm、B≧310mm、C≧297mm；表面光滑，无毛刺，整体经过精致的打磨，安全无毛刺不伤手，使用放心，每根管体上有音名标注清晰，音色饱满、丰富，共鸣好。可以很好的训练学生的听力，并通过音乐活动培养和发展学生的创造力和创新精神。同时可以训练学生的手眼协调能力，同时让学生在使用的时候开发潜在的艺术细胞，增添音乐感，从而达到学校音乐常识基础的目的。</t>
  </si>
  <si>
    <t>南梆子</t>
  </si>
  <si>
    <t>1.材质：梨木；2.结构：由两根长短不等、粗细不同的实心硬木棒组成，形状为圆柱形；产品表面光滑，完整、光亮；
3.规格：长≧190mm，宽≧47mm，高≧34mm；另一根尺寸≧190mm*26mm；4.音色：音质清晰，洪亮、悦耳，音色饱满，无杂音.5.使用方法：手各持一根互相敲击即可；</t>
  </si>
  <si>
    <t>北梆子</t>
  </si>
  <si>
    <t>硬木制，坚实无疤节或劈裂，外表光滑无毛刺，材料坚实、干透，不能有疤节或劈裂。
中间为一长方形音孔，系双面开长条形窄缝，内腔渐大。
演奏时，左手持梆、右手执木棰敲击。发音短促、圆润。</t>
  </si>
  <si>
    <t>初中体育器材室</t>
  </si>
  <si>
    <t>接力棒</t>
  </si>
  <si>
    <t>根</t>
  </si>
  <si>
    <t>木质接力棒、长280mm-300mm，直径30mm-42mm，质量不小于50g。</t>
  </si>
  <si>
    <t>标志杆(筒)</t>
  </si>
  <si>
    <t>标志杆、高1.5m，立柱直径25mm，三角形红色旗面，注水底座。</t>
  </si>
  <si>
    <t>秒表</t>
  </si>
  <si>
    <t>块</t>
  </si>
  <si>
    <t>三排十道记忆，时间、日历显示。</t>
  </si>
  <si>
    <t>跳高架</t>
  </si>
  <si>
    <t>付</t>
  </si>
  <si>
    <t>跳高架、铝合金立柱高度1200mm～2400mm；高度刻度130mm～230mm；横杆托长60mm，宽40mm、底座尺寸：30*32cm。</t>
  </si>
  <si>
    <t>跳高横竿</t>
  </si>
  <si>
    <t>长度4米，竹横杆。</t>
  </si>
  <si>
    <t>垒球</t>
  </si>
  <si>
    <t>垒球为优质机缝10寸，球心采用优质长纤维木棉，用高质纱线涂上乳胶或橡胶粘合绕成，球表面材质为PU革，重量不低于120克。圆周为270mm，球表面整洁光滑。</t>
  </si>
  <si>
    <t>实心球</t>
  </si>
  <si>
    <t>圆周长420mm～780mm，质量2000g±30g，采用适宜的软性材料，球体表面应进行防滑处理，不应有颗粒脱落、裂缝等缺陷，经过从10m高处自由落体试验后，应无破裂。</t>
  </si>
  <si>
    <t>皮尺</t>
  </si>
  <si>
    <t>卷</t>
  </si>
  <si>
    <t>布卷尺、20m，仿皮外壳，尺带：苎麻布卷尺，防水，防腐蚀；铁制卡扣和收放扣。</t>
  </si>
  <si>
    <t>大体操垫</t>
  </si>
  <si>
    <t>大跳垫、采用珍珠棉内芯，帆布长2000mm±5mm，宽1000mm±5mm，厚≥100mm。在长度方向可对半折叠，两侧应各有提手。</t>
  </si>
  <si>
    <t>小体操垫</t>
  </si>
  <si>
    <t>小跳垫、采用珍珠棉内芯，帆布长1200mm±5mm，宽600mm±5mm，厚≥50mm。在长度方向可对半折叠，两侧应各有提手，
▲需提供由第三方检测机构出具的带CMA和CNAS标识的检测报告复印件。</t>
  </si>
  <si>
    <t>毽子</t>
  </si>
  <si>
    <t>只</t>
  </si>
  <si>
    <t>花毽、键毛应采用4支彩色鸡羽，扎成圆形，毽垫直径30mm～32mm，厚度3mm～4mm，球高130mm～180mm，球重13g～15g。</t>
  </si>
  <si>
    <t>剑(刀)</t>
  </si>
  <si>
    <t>柄</t>
  </si>
  <si>
    <t>木制品。剑总长900mm，剑柄长150mm。</t>
  </si>
  <si>
    <t>棍</t>
  </si>
  <si>
    <t>木制品，直径18mm--20mm。</t>
  </si>
  <si>
    <t>短跳绳</t>
  </si>
  <si>
    <t>跳绳、短跳绳，绳长度2600mm～2800mm，直径6mm～7mm，质量60g～80g，柄(2个)：长度140mm～170mm，直径26mm～33mm，质量70g～90g。</t>
  </si>
  <si>
    <t>长跳绳</t>
  </si>
  <si>
    <t>跳绳、长跳绳，绳长度4000mm～6000mm，直径8～9mm，质量140g～235g；柄(2个)：长度140mm～170mm，直径26mm～33mm，质量70g～90g。</t>
  </si>
  <si>
    <t>拔河绳</t>
  </si>
  <si>
    <t>拔河绳、长30m，质量8kg左右，采用天然麻棕线绞制。</t>
  </si>
  <si>
    <t>篮球</t>
  </si>
  <si>
    <t>初中生用篮球、、1、圆周长750-760mm、圆周差≤3.0mm、质量600g～650g、直径24.6cm。2、TPU：橡胶内胆；3、外表面以目测为主，商标、图案、色泽等字迹清晰、图案端正、色彩鲜艳，球片粘接无缝隙，符合产品的要求，表面无破损、脱落等现象，在1m目测距球表面污渍、颜色不均匀不明显。</t>
  </si>
  <si>
    <t>足球</t>
  </si>
  <si>
    <t>5#机缝足球，圆周长675-710mm，圆周差≤5MM，重量：382-468g，充气10磅不露线。外表面以目测为主，商标、图案、色泽等字迹清晰、图案端正、色彩鲜艳符合产品的要求，表面无破损、脱落等现象，在1m目测距球表面污渍、颜色无色差。</t>
  </si>
  <si>
    <t>乒乓球拍</t>
  </si>
  <si>
    <t>乒乓球拍、用来击球的拍面应用一层齿粒向外的胶粒片覆盖，连同粘合剂，厚度应不超过2mm，或者用齿粒向内或向外的海绵胶粒片覆盖，连同粘合剂，厚度应不超过4mm。底板与胶粒片或海绵胶粒片的粘接结合力应≥4N。</t>
  </si>
  <si>
    <t>乒乓球</t>
  </si>
  <si>
    <t>乒乓球、直径43.4mm～44.4mm，质量2.20g～2.60g，弹跳220mm～250mm，圆度0.4mm，受冲击不小于700次无破裂。</t>
  </si>
  <si>
    <t>羽毛球</t>
  </si>
  <si>
    <t>羽毛球、球口外径65mm～68mm，球头直径25mm～27mm，球头高度24mm～26mm，毛片插长63mm～64mm，质量4.50g～5.80g，毛片数量14片。。</t>
  </si>
  <si>
    <t>羽毛球拍</t>
  </si>
  <si>
    <t>羽毛球拍、总长度≤650mm，宽度≤200mm，拍弦面长度≤240mm，质量≤80g，握柄直径23mm～25mm。</t>
  </si>
  <si>
    <t>体重秤</t>
  </si>
  <si>
    <t>身高：量程：90cm～210cm，分度值0.1cm，允差：±0.2cm；体重：量程：5.0kg～150kg，分度值0.1kg；允差：±0.1kg（≤100kg），±0.15kg（＞100kg）。</t>
  </si>
  <si>
    <t>起跑器</t>
  </si>
  <si>
    <t>起跑器、长640mm，宽≥100mm，三角体抵脚板，长160mm，宽120mm，高130mm，倾斜度可调整。</t>
  </si>
  <si>
    <t>球车</t>
  </si>
  <si>
    <t>装球车、可四轮移动，可折叠。用于装篮球、排球、足球等球类物品，球车四角为圆角。</t>
  </si>
  <si>
    <t>三人板鞋</t>
  </si>
  <si>
    <t>双</t>
  </si>
  <si>
    <t>优质松木，不锈钢卡扣，尼龙鞋套。</t>
  </si>
  <si>
    <t>肺活量测试仪（核心产品）</t>
  </si>
  <si>
    <t xml:space="preserve">单机部分：
1、测定人体呼吸的通气能力，测试数值反映肺的容积和肺的扩展能力。
2、采用非一体化设计，吹桶与气压传感器采用软长管连接，具有冷凝水蒸气功能从而防止产生积水而影响测量精度，防补气功能，补气时自动锁定数据。
3、液晶显示，读数方便。一键式操作，具有清零功能。可外接交流电源或者安装干电池进行使用，低功耗设计，带低电量提示功能。
4、单机可以单独使用，可以连续测试三次，选取最好成绩。
5、单机具有语音播报功能。
6、技术参数：
测试量程：0—9999ml  分度值：1ml 测试误差：±1.5%；
主机部分： 
1、主机采用工控级别，直接对底层硬件控制,封闭32位私有加密操作系统，开机启动的秒数,快速启动(2秒内).
2、主机双芯片存储备份数据， 存储量可达6万-12万条，全程语音提示（可调节音量和关闭提示音）；主机采用5寸触摸彩屏显示系统，背光亮度可调（屏幕带触摸功能，主机所有功能都可以通过触摸屏完成操作）；
3、主机《标配》音频接口可以外接音响进行扩音；主机《标配》SD卡存储卡槽功能从而实现《人员照片》显示防止测试作弊功能；主机有充电指示灯和U盘插入指示灯功能；
4、★主机具有≥2个USB接口；主机可选配内置非接触式IC卡、ID卡功能；   
5、主机《标配》支持USB接口扫码枪快速录入测试者信息功能；主机支持机械按键输入测试编号（同时支持触摸屏全键盘输入法，可以输入含有数字或字母的测试编号信息）；                                                             
 6、★主机《标配》支持U盘接口批量导入测试者信息从而实现快速《点名测试》；测试编号录入时具备递增功能方便快捷录入信息；（提供产品图片进行佐证）
7、主机采用菜单式，全程语音（音量可调节并且可输出）提示傻瓜式操作，简单培训就可独立操作；操作人员无权限删除测试数据，仅管理员具有数据管理权限保障数据安全；
8、数据组网通过全无线方式，可以实时或者集中批量传输，采用2.4G通信（远距离大规模组网）；大功率高频无线通讯模块兼备传输距离远，绕射穿透能力强,组网容量大优点；无线通信形成闭环局域自组网，避免了来自公网的病毒的干扰；
9、主机采用硅胶按键，使用寿命长，4*5矩阵20宫格多功能按键设计，经十万次耐久度与疲劳性能测试，保障按键文字不会模糊与脱落，更具手指防滑功能，杜绝手指打滑按错键现象；
10、可使用直流电/交流电双电源；内置高容量锂电池,连续工作10小时以上,显示屏上全程电量提示；
11、★主机不通过连接电脑操作，无需修改主机程序便可互换切换任意测试项目，内置31项测试项目：身高体重、肺活量、台阶实验、坐位体前屈、握力、纵跳、俯卧撑、闭眼单脚站立、反应时、仰卧起坐、立定跳远、跳绳、掷实心球、引体向上、篮球运球、足球运球、排球垫球、往返跑、投沙包、50米跑、100米跑、200米跑、25*2往返跑、50*8往返跑、400米跑、800米跑、1000米跑、1500米跑、3000米跑、5000米跑、双杠臂屈伸；（提供产品图片进行佐证）
★提供带有CMA/CNAS标志的检测报告
</t>
  </si>
  <si>
    <t>立定跳远测试仪</t>
  </si>
  <si>
    <t xml:space="preserve">单机部分：
1、用红外线非接触自动测量立定跳远的距离，反映人体下肢爆发力水平
2、采用红外线非接触传感器测量原理，测试数据准确，经久耐用
3、测试垫具备防滑减震防滑功能，防止出现意外伤害
4、采用LED断码屏幕同步显示测试成绩。
5、可选配含犯规或者全量程立定跳远，默认标配不含犯规。
6、主要技术参数：
测试量程：0cm—320cm分度值：0.1cm测试误差：±0.1cm；
主机部分：
1、主机采用工控级别CORTEX-M3CPU，直接对底层硬件控制，封闭32位私有加密操作系统，开机启动的秒数，快速启动(2秒内).
2、主机双芯片存储备份数据，存储量可达6万-12万条，全程语音提示（可调节音量和关闭提示音）；主机采用5寸触摸彩屏显示系统，背光亮度可调（屏幕带触摸功能，主机所有功能都可以通过触摸屏完成操作）；
3、主机《标配》音频接口可以外接音响进行扩音；主机《标配》SD卡存储卡槽功能从而实现《人员照片》显示防止测试作弊功能；主机有充电指示灯和U盘插入指示灯功能；
4、主机具有≥2个USB接口；主机可选配内置非接触式IC卡、ID卡功能；
5、主机《标配》支持USB接口扫码枪快速录入测试者信息功能；主机支持机械按键输入测试编号（同时支持触摸屏全键盘输入法，可以输入含有数字或字母的测试编号信息）；
6、主机《标配》支持U盘接口批量导入测试者信息从而实现快速《点名测试》；测试编号录入时具备递增功能方便快捷录入信息；
7、主机采用菜单式，全程语音（音量可调节并且可输出）提示傻瓜式操作，简单培训就可独立操作；操作人员无权限删除测试数据，仅管理员具有数据管理权限保障数据安全；
8、数据组网通过全无线方式，可以实时或者集中批量传输，采用2.4G通信（远距离大规模组网）；大功率高频无线通讯模块兼备传输距离远，绕射穿透能力强，组网容量大优点；无线通信形成闭环局域自组网，避免了来自公网的病毒的干扰；
9、主机采用硅胶按键，使用寿命长，4*5矩阵20宫格多功能按键设计，经十万次耐久度与疲劳性能测试，保障按键文字不会模糊与脱落，更具手指防滑功能，杜绝手指打滑按错键现象；
10、可使用直流电/交流电双电源；内置高容量锂电池，连续工作10小时以上，显示屏上全程电量提示；
11、主机不通过连接电脑操作，无需修改主机程序便可互换切换任意测试项目，内置31项测试项目：身高体重、肺活量、台阶实验、坐位体前屈、握力、纵跳、俯卧撑、闭眼单脚站立、反应时、仰卧起坐、立定跳远、跳绳、掷实心球、引体向上、篮球运球、足球运球、排球垫球、往返跑、投沙包、50米跑、100米跑、200米跑、25*2往返跑、50*8往返跑、400米跑、800米跑、1000米跑、1500米跑、3000米跑、5000米跑、双杠臂屈伸；
</t>
  </si>
  <si>
    <t>握力测试仪</t>
  </si>
  <si>
    <t>单机部分：
1、自动测量握力，反映受测者前臂和手部肌肉力量
2、握力手柄坚固耐用，拉环距离可根据手型大小自主调节
3、主要技术参数：
测量范围：0kgf－100kgf
分度值：0.1kgf
误差：±0.2kgf
主机部分：
1、主机采用工控级别CORTEX-M3CPU，直接对底层硬件控制，封闭32位私有加密操作系统，开机启动的秒数，快速启动(2秒内).
2、主机双芯片存储备份数据，存储量可达6万-12万条，全程语音提示（可调节音量和关闭提示音）；主机采用5寸触摸彩屏显示系统，背光亮度可调（屏幕带触摸功能，主机所有功能都可以通过触摸屏完成操作）；
3、主机《标配》音频接口可以外接音响进行扩音；主机《标配》SD卡存储卡槽功能从而实现《人员照片》显示防止测试作弊功能；主机有充电指示灯和U盘插入指示灯功能；
4、主机具有≥2个USB接口；主机可选配内置非接触式IC卡、ID卡功能；
5、主机《标配》支持USB接口扫码枪快速录入测试者信息功能；主机支持机械按键输入测试编号（同时支持触摸屏全键盘输入法，可以输入含有数字或字母的测试编号信息）；
6、主机《标配》支持U盘接口批量导入测试者信息从而实现快速《点名测试》；测试编号录入时具备递增功能方便快捷录入信息；
7、主机采用菜单式，全程语音（音量可调节并且可输出）提示傻瓜式操作，简单培训就可独立操作；操作人员无权限删除测试数据，仅管理员具有数据管理权限保障数据安全；
8、数据组网通过全无线方式，可以实时或者集中批量传输，采用2.4G通信（远距离大规模组网）；大功率高频无线通讯模块兼备传输距离远，绕射穿透能力强，组网容量大优点；无线通信形成闭环局域自组网，避免了来自公网的病毒的干扰；
9、主机采用硅胶按键，使用寿命长，4*5矩阵20宫格多功能按键设计，经十万次耐久度与疲劳性能测试，保障按键文字不会模糊与脱落，更具手指防滑功能，杜绝手指打滑按错键现象；
10、可使用直流电/交流电双电源；内置高容量锂电池，连续工作10小时以上，显示屏上全程电量提示；
11、主机不通过连接电脑操作，无需修改主机程序便可互换切换任意测试项目，内置31项测试项目：身高体重、肺活量、台阶实验、坐位体前屈、握力、纵跳、俯卧撑、闭眼单脚站立、反应时、仰卧起坐、立定跳远、跳绳、掷实心球、引体向上、篮球运球、足球运球、排球垫球、往返跑、投沙包、50米跑、100米跑、200米跑、25*2往返跑、50*8往返跑、400米跑、800米跑、1000米跑、1500米跑、3000米跑、5000米跑、双杠臂屈伸；</t>
  </si>
  <si>
    <t>体育器材架</t>
  </si>
  <si>
    <t>规格：≥150×50×200，四层板。立柱约为：40×80×0.2mmC型钢冲孔为：蝴蝶孔横梁约为40×60×0.4mmP型钢。层板为：钢板共四层，每层2张板。产品描述：立柱采用蝴蝶孔结构。</t>
  </si>
  <si>
    <t>初中美术器材室</t>
  </si>
  <si>
    <t>衬布</t>
  </si>
  <si>
    <t>1、规格：≥900mm×1500mm2、材质：棉、麻、绒；3、颜色：灰、蓝、红、棕为主。</t>
  </si>
  <si>
    <t>遮光窗帘</t>
  </si>
  <si>
    <t>一、适用范围：适用于美术教学使用。二、技术要求：1.规格：≥1800mm×2200mm。2．双面缎织一体式，正面丝滑天丝绒、中间加黑色遮光丝，后面丝滑天丝绒。布体严紧，不透光、防晒、防水，上面内衬加布带配有挂钩。应符合JY0001-2003的有关规定.</t>
  </si>
  <si>
    <t>写生凳</t>
  </si>
  <si>
    <t>1.圆形升降旋转凳，三脚立地并镶胶皮且不易变形脱落。凳面为ABS工程塑料。
2.直径为300mm；凳面高度升降范围为450-550mm。3.立管采用国标优质钢管制造，钢管的外径≥50mm，壁厚≥0.8mm，立管上部有钢板与凳面结合。4.立管、凳脚需经酸洗、磷化、喷涂处理，表面为银灰色或蓝色。</t>
  </si>
  <si>
    <t>写生灯</t>
  </si>
  <si>
    <t>1.材质：金属材料；灯罩：球型罩灯；灯杆：钢管，塑料旋钮，内置弹簧。2.规格：立式三节可升降、最大调节高度600mm—1500mm、照射角度0°-120°，带万向轮。3．要求：整体结实可靠，稳定性良好。表面光滑、无锈斑、划痕。
▲参照IEC62321-5：2013标准：铅≤1000mg/kg，镉≤100mg/kg，检测结果均为未检出；参照IEC62321-4：2013＋AMD1：2017标准：汞≤1000mg/kg，检测结果为未检出；参照IEC62321-7-1：2015标准：六价铬检测结果为阴性。（测试部位：灯座金属部位）（需提供由第三方检测机构出具的带CMA和CNAS标识的检测报告复印件）</t>
  </si>
  <si>
    <t>工作台</t>
  </si>
  <si>
    <t>规格不小于180x80x75cm、可折叠、桌面材质优质密度板PVC封边，厚23mm。底部为40x40mm壁厚1.0mm方管焊接成型的对折式支撑架；表面酸洗磷化后静电喷塑处理，光滑无毛刺；圆柱形升降可调式4个防滑地脚垫。
▲需提供由第三方检测机构出具的甲醛释放量带有CMA、ilac-MRA、CNAS认证标志的检测报告复印件。</t>
  </si>
  <si>
    <t>美术教学用品柜</t>
  </si>
  <si>
    <t>颜色：中灰白套色，规格≥1850×900×400mm；材质：0.8mm厚冷轧钢板，整体分为上下两部分，上部镶装玻璃对开门，下部钢板对开门，内部隔板可调节、配备防盗锁，优质一级电解钢板（冷轧板表面经电解防锈处理），表面处理：酸洗、磷化、水洗、高温固化、流水线高温静电环保喷涂处理。</t>
  </si>
  <si>
    <t>静物台</t>
  </si>
  <si>
    <t>1．材质：优质木材。2．台面：≥600mm×600mm、带背板0—90度可调，台面及背板为优质三聚氰胺板，腿：双重折叠支撑架。3．要求：可折叠，支撑稳定，工艺精细，表面光洁、光滑无毛刺，无损伤。</t>
  </si>
  <si>
    <t>磁性白黑板</t>
  </si>
  <si>
    <t>规格：不小于600mm*900mm，锌背白板，表面PET覆膜，优质厚铝合金包框附带磁扣板刷专用笔，易写易擦，不留痕迹。</t>
  </si>
  <si>
    <t>中学美术教学挂图</t>
  </si>
  <si>
    <t>适合中学美术教学要求的绘画、设计、欣赏内容，对开，铜版纸印刷不少于58幅，图像清晰、重点突出、色泽鲜明。</t>
  </si>
  <si>
    <t>影像资料</t>
  </si>
  <si>
    <t>幻灯片、光盘、数字化美术教学资源库、虚拟美术博物馆、美术展等。</t>
  </si>
  <si>
    <t>写生画板</t>
  </si>
  <si>
    <t>1、规格长不小于450mm×宽300mm×厚15mm；
2、双面采用优质胶合板，木条框架，四周包边。
▲需提供国家级质量监督检验中心出具的甲醛释放量带有CMA、ilac-MRA、CNAS认证标志的检测报告复印件</t>
  </si>
  <si>
    <t>画板</t>
  </si>
  <si>
    <t>1、2#图板，规格不小于600mm×450mm；
2、板面采用优质合板，木条框架，四周包边。</t>
  </si>
  <si>
    <t>画架</t>
  </si>
  <si>
    <t>1、规格：总高度≥1500mm，边框宽≥35mm，厚≥15mm2、材质：优质松木3、特点：梯形、表面光滑、无毛刺、无弯曲，接缝无开裂，整体无疤痕无弯曲4、高度升降可调。</t>
  </si>
  <si>
    <t>写生画箱</t>
  </si>
  <si>
    <t>材质：全部采用红榉木材质，无混合材质；尺寸：≥34x50x11cm，展开尺寸约为：82x106x140cm，最大画框尺寸为：87cm；功能：a.方便外出写生b：配带调色盘，背带c：定制的抽屉可装画笔，颜料或其它绘画材料，表面光滑无毛刺，卯榫结构连接处用环保胶粘剂，表面环保油漆处理。
▲需提供由第三方检测机构出具的与参数相对应检测报告复印件，检测报告的内容必须有样品外观及标识图片。</t>
  </si>
  <si>
    <t>写生教具（1）</t>
  </si>
  <si>
    <t>1、石膏像类，4尊，高强度石膏浇制、洁白光滑、无裂痕；
2、石膏像：伏尔泰、海盗、阿格里巴、小卫。</t>
  </si>
  <si>
    <t>写生教具（2）</t>
  </si>
  <si>
    <t>1、几何形体15件，高强度石膏浇制、洁白光滑、无裂痕、加厚形；
2、圆切体，多面体，正六锥体，棱锥接棱柱，正八边棱柱，正方体，十字柱，圆球，正三角体，圆锥体，圆柱体，切面圆柱，圆锥接圆柱，正六边棱柱，正四面锥体。</t>
  </si>
  <si>
    <t>写生教具（3）</t>
  </si>
  <si>
    <t>包含陶器、禽鸟标本等写生用品共28件；
1、陶罐10个、蜡果10种、标本家兔1只、仿真啄木鸟1只、塑花1束、彩蛋5个。
2、实物大小、分形面线条清晰。</t>
  </si>
  <si>
    <t>版画工具</t>
  </si>
  <si>
    <t>1.胶辊3件：大号胶辊辊长≥100mm手柄≥112mm，中号胶辊辊长≥75mm手柄≥112mm，小号胶辊辊长≥35mm手柄≥110mm；2.磨托1件：磨托头直径≥45mm，磨托手柄≥92mm；3.笔刀3件：大号刀柄≥100mm，中号刀柄≥85mm，小号刀柄≥85mm。4.笔刀刀头1盒5.木刻刀12件，木手柄长≥98mm；6.油石1件，外观尺寸不小于70mmx49mmx21mm；7.板刷1件，长≥138mm宽≥22mm8.马莲1件，塑料材质直径≥97mm9.小手据1把，木柄钢头，长约：130mm。10.尖钻1件：双头，长≥173mm；11.大斜头刀1把：木柄钢头，长≥132mm；12.调墨铲木柄钢头长≥174mm；13.黑、红油墨各1瓶，50ml/1瓶14.石刻刀1把，长136mm。中空吹塑定位包装，包装盒采用优质环保塑料无毒无味，所有产品均有单独卡槽定位于箱子内，不得串动，便于携带存放。
▲需提供由第三方检测机构出具的与参数相对应检测报告复印件。</t>
  </si>
  <si>
    <t>绘图仪器</t>
  </si>
  <si>
    <t>配置：≥25厘米三角板两个、HB、2H、2B铅笔各一支、美工刀、美工橡皮、大圆规、大分规、小模板、笔芯、胶带等产品。</t>
  </si>
  <si>
    <t>曲线板</t>
  </si>
  <si>
    <t>1、教师用；
2、材质：有机玻璃；
3、外形尺寸不小于250mm；
4、板面平整、光洁、透明、无划痕、不变形。</t>
  </si>
  <si>
    <t>三角板</t>
  </si>
  <si>
    <t>1、300mm；
2、有机玻璃，厚度不得小于3.0mm；
3、45°等腰、60°直角各1件；
4、最小刻度为1mm。</t>
  </si>
  <si>
    <t>大三角板</t>
  </si>
  <si>
    <t>1、演示用60°、45°各1块；
2、木质；
3、等腰直角三角形；
4、三角板平面度误差不超过1mm，各边的直线度误差不超过1mm；
5、三角板的刻度线应垂直达到尺边，刻线和数码应清晰、正确，不得有重线、断线、缺字。</t>
  </si>
  <si>
    <t>大圆规</t>
  </si>
  <si>
    <t>1、演示用，由圆规脚、粉笔夹、紧固螺栓等组成；
2、圆规脚用塑料制作，表面平整、挺直、无毛刺；
3、在主要表面上没有流挂、针孔、起泡等缺陷；
4、粉笔夹夹持粉笔方便，使用时粉笔不脱落；
5、紧固螺栓调节方便，止紧可靠。</t>
  </si>
  <si>
    <t>直尺</t>
  </si>
  <si>
    <t>1、尺寸：长度600mm，最小刻度直尺为1mm；
2、材质：有机玻璃。</t>
  </si>
  <si>
    <t>丁字尺</t>
  </si>
  <si>
    <t>1、有机玻璃，1000mm；
2、丁字头与丁字成直角固定中间；
3、直尺边上印有刻线数码，有效示值全长为1000mm；
4、示值全长误差和任一中间分度至尺的零点的误差不超过±1mm；
5、丁字直尺的刻度线应垂直达到尺边，刻线和数码应清晰、正确，不得有重线、断线、缺字。</t>
  </si>
  <si>
    <t>绘画工具</t>
  </si>
  <si>
    <t>一、适用范围：适用于美术教学用。二、技术要求：水粉画笔1-12#各一支，油画笔1-12#各一支，24眼调色盒1件，17眼调色板1件，毛笔8支：加健毛笔，大中小提斗，大中小白云，花枝俏，小依纹，中空吹塑定位包装，便于携带、存放。</t>
  </si>
  <si>
    <t>泥工工具</t>
  </si>
  <si>
    <t>1.型板1件：木质长≥116mm宽≥45mm；2.切割线1件：木手柄≥78mm，钢丝线长≥590mm；3.泥塑刀6件：黄杨木材质，长度≥190mm；4.喷壶1件100ml；5刮板1件：不锈钢材质长≥99mm宽≥50mm；6.拍板1件木质：长≥194mm宽≥65mm；7.海绵1件：直径≥73mm，厚度≥26mm；8.转台1件：直径≥113mm高度≥33mm；9.艺术刀3件：木柄双头，长度≥195mm;10.大头刀1件：木质手柄长度≥105mm；11.油灰刀1件：长≥175mm宽≥37mm；12.吹釉壶1件：直径70mm高53mm；13.点釉器1件：长125mm宽27mm；14.碾辊3件：大号长≥397mm，直径≥40mm，中号长≥355mm，直径≥35mm；小号长≥303mm，直径≥30mm。中空吹塑定位包装，包装盒采用优质环保塑料无毒无味，所有产品均有单独卡槽定位于箱子内，不得串动，便于携带存放。</t>
  </si>
  <si>
    <t>制作工具</t>
  </si>
  <si>
    <t>每套工具包括：
1、油画刀5把：≥210mm、205mm、180mm、185mm、170mm；
2、什锦锉5把：≥160mm；
3、美工刀1把：≥160mm；
4、钩刀1把：≥120mm；
5、电烙铁1把：≥200mm；
6、木刻刀5把：≥130mm；
7、打孔器1件：≥12.5cm，单孔孔径0.6cm；
8、剪刀2把：≥140mm，125mm；
9、多用锯1把：≥230mm，宽100mm；
10、尖嘴钳1把：≥165mm；
11、板刷1把：≥145mm×20mm；
12、锥子1件：≥120mm；
13、多功能小锤1把：≥160mm；
14、油石1件：≥70mm×50mm×20mm；
15、锯条1根：≥155mm；
16、凿子1件：≥185mm；
17、篆刻刀1把：≥140mm；
18、鸭嘴锤1把：≥250mm；
19、中空吹塑包装。</t>
  </si>
  <si>
    <t>篆刻工具</t>
  </si>
  <si>
    <t>篆刻刀、印床、章料、印泥等。</t>
  </si>
  <si>
    <t>书法工具</t>
  </si>
  <si>
    <t>1、毛笔6支(斗笔、大白云、中白云、小白云、小狼毫、勾线笔)、毛毡1块、镇尺1付、笔洗1件、墨汁1瓶≥100ml，调色盘1件、笔架1个、名家字贴1本，中空吹塑定位包装箱。</t>
  </si>
  <si>
    <t>国画和书法工具</t>
  </si>
  <si>
    <t>毛笔8支、画毡1块、调色盘1块、砚台1个、笔洗1个、笔架1个、镇尺1付、笔帘1个、墨1块、印盒1个、墨汁1瓶。</t>
  </si>
  <si>
    <t>美术学具</t>
  </si>
  <si>
    <t>毛笔、小剪刀、调色盘、笔洗、美工刀、水溶性油墨、黑色胶滚、毛毡、刻纸刀、水粉画笔、调色盒、直尺。</t>
  </si>
  <si>
    <t>毛笔</t>
  </si>
  <si>
    <t>9支为一套，大兰竹、中兰竹、小兰竹，狼毫大楷、中楷、小楷，大白云、中白云、小白云。</t>
  </si>
  <si>
    <t>民间美术欣赏及写生样本</t>
  </si>
  <si>
    <t>规格：能够体现中国传统民族文化特点实物(仿)三十三件及简介。木版年画（杨柳青年画1件）、剪纸（体现套色、阴刻、阳刻特点作品各1件）、皮影人物2件、扎染、蜡染各1件、绣片2件、风筝（胖沙燕1件、瘦沙燕1件、软翅蝴蝶1件）、布老虎1个、泥老虎1个、挂饰（香包2件，中国结2件）、工艺品竹提篮1个、陕西凤翔挂虎1件、京剧脸谱（生、旦、净、末、丑各1件）、民间玩具（风车1件、空竹1件）、泥塑作品一组（5件）。</t>
  </si>
  <si>
    <t>人体结构活动模型</t>
  </si>
  <si>
    <t>规格：高不低于300mm，材质：椴木，关节金属件连接。
▲参照GB6675.4-2014《玩具安全第4部分：特定元素的迁移》：可溶性铅（Pb）≤2；可溶性锑（Sb）≤5；可溶性砷（As）≤5；可溶性钡（Ba）≤5；可溶性镉（Cd）≤2；可溶性铬（Cr）≤2；可溶性汞（Hg）≤2；可溶性硒（Se）≤5；检测结果为淡黄色固体均未检出。（需提供由第三方检测机构出具的带CMA和CNAS标识的检测报告复印件）</t>
  </si>
  <si>
    <t>陶瓷样本</t>
  </si>
  <si>
    <t>中国各大名窑实物(仿)14件可陈设、展示、欣赏。新石器时代仿制品3件、拉坯成型1件、泥板成型1件、泥条成型1件、紫砂壶1件、釉下青花瓷1件、唐三彩1件、五大名窑仿制品（官、哥、汝、钧、定）各1件。</t>
  </si>
  <si>
    <t>展示画框</t>
  </si>
  <si>
    <t>1.材质：边框材质为木质，宽不小于2.5cm，底板是中纤板，表层为透明PVC片；2.规格：≥60cm×45cm。</t>
  </si>
  <si>
    <t>1.材质：边框材质为木质，宽不小于2.5cm，底板是中纤板，表层为透明PVC片；2.规格：≥60cm×90cm。</t>
  </si>
  <si>
    <t>初中化学仪器</t>
  </si>
  <si>
    <t>计算机数据采集处理系统</t>
  </si>
  <si>
    <t xml:space="preserve">运用计算机数据采集处理系统进行实验探究，通过多种传感器、软件等，实现实验研究的多样化，提升实验结果形式的多样性，发展数据收集、结果分析的能力，具体配置如下：
1、多功能光强传感器：量程1：0~8，000lux分辨率：1lux；
①、配置不小于3.5英寸显示屏，自带8个按键；
②、自带触摸笔以及大容量可充电电池，电池可以拆卸利用充电器充电；
③、支持无线和有线两种方式与终端设备进行通讯；
④、具有4种显示模式，包含数字显示、仪表显示、列表显示和曲线显示；
⑤、报警功能：可设定报警方式为声音报警、灯光报警、振动；
⑥、内置8GB存储空间，可以对传感器数据进行录制并存储，也可以回放录制的数据；
⑦、支持6路传感器接口（拓展口)，可对普通系列传感器进行数据采集；
⑧、底部配有固定位，可以固定在铁架台上与传统设备结合；
⑨、具有休眠功能，进入休眠模式后降低功耗，延长产品工作时时间；
⑩、具有手动采集和自动采集两种功能，可以调节采集频；
⑪、传感器系统内置二维码，可以随时扫描获取产品最新资料和更新；
⑫、可以显示电池电量状态、存储状态、调节屏幕亮度；
⑬、含有3个程控输出口，支持风扇、蜂鸣器、LED灯等；
⑭、支持在Windows、Android、Linux、IOS系统平台进行实验应用。
▲需提供多功能光强传感器检测报告扫描件并加盖制造商公章，检测报告须佐证①、⑤、⑥、⑦参数。
2、氧气传感器：量程：0~100%分辨率：0.1%；传感器具有2个M5螺纹孔和通信指示灯；
3、温度传感器：量程：-50℃~+200℃，分辨率：0.01℃；传感器具有2个M5螺纹孔和通信指示灯；
4、相对压强传感器：量程：-20kPa~+20kPa；分辨率：0.01kPa，传感器具有2个M5螺纹孔和通信指示灯；
5、pH传感器：量程：0~14分辨率：0.01；传感器具有2个M5螺纹孔和通信指示灯；
6、微电流传感器：量程：-10μA~+10μA，分辨率：0.01μA；传感器具有2个M5螺纹孔和通信指示灯；
7、软件包：包含生物数据分析软件系统；
8、铝合金箱及各种配件：铝合金箱1个，传感器数据线4条，USB数据线2条，多向转接头1对，软件盘1张，生化实验手册1本。
</t>
  </si>
  <si>
    <t>打孔器</t>
  </si>
  <si>
    <t>采用优质钢材，防锈处理。穿孔管用外径为6mm．8mm．10mm，管长80mm，壁厚1mm的冷拔无缝钢管。四件为一套，可穿4mm．6mm．8mm的圆孔。</t>
  </si>
  <si>
    <t>打孔夹板</t>
  </si>
  <si>
    <t>1、上、下夹板应由脱脂干燥处理过的优质木材制成，表面平整。2、上夹板应备有直径为6mm，8mm，10mm，12mm直穿孔4个。4、紧固螺钉与下夹板紧固为一体，不得松动；紧固螺钉长度不小于80mm。上夹板上下高度可调，由蝴蝶螺母定位。</t>
  </si>
  <si>
    <t>仪器车</t>
  </si>
  <si>
    <t>辆</t>
  </si>
  <si>
    <t>1．规格：≥600mm×400mm×800mm。
仪器车应分为2层，层间距不小于300mm。</t>
  </si>
  <si>
    <t>磁力加热搅拌器</t>
  </si>
  <si>
    <t>仪器尺寸不小于230*160*125mm（总高度约340mm），支杆高度约230mm，立杆采用φ8mm圆钢制作。盘面采用铝材制作，直径120mm。使用电源：AC220V±22V，50Hz。消耗功率：150W±25W。电机采用无级调速，调速范围为0r/min～2000r/min、搅拌时噪声不大于55dB（A）。配一粒搅拌子。</t>
  </si>
  <si>
    <t>酒精喷灯</t>
  </si>
  <si>
    <t>实验室用，作为热源及玻璃管的加工，结构为座式，采用全铜金属材质。由壶体预燃杯、壶咀、喷管、火苗调节杆和铜帽等部分组成，壶体容积250ml，温度可达800-1000℃，壶体焊缝紧密，不漏洒酒精和漏气，喷管各焊接处用银铜料焊接，不会因喷火燃烧而熔化焊接处。</t>
  </si>
  <si>
    <t>电加热器</t>
  </si>
  <si>
    <t>密封式、方形结构。1、额定电压ＡＣ220Ｖ±5％50Ｈz＋5，消耗功率1000Ｗ。2、加热盘直径150mm。3、温控旋扭控制温度，指示灯显示加热。4、外形尺寸：≥210×210×50(mm)。</t>
  </si>
  <si>
    <t>列管式烘干器</t>
  </si>
  <si>
    <t>即：试管瓶子干燥器，外形尺寸：Ф250mm*高360mm、11管、工作电压：220V±10%。仪器由鼓风装置、加热器件、壳体及吹风列管等部分构成。壳体由不锈钢材质制造，列管由铝材制作，散热性能更好。通风管直径10mm，长度180mm，每支通风管上均布多个通气孔.额定功率：240W±20%，电机功率：20W，发热功率：220W，干燥气流温度：50℃~60℃，整机噪声：≤50dB。（11管）。</t>
  </si>
  <si>
    <t>注射器（非医用）</t>
  </si>
  <si>
    <t>1、100mL、注射器外套应有足够透明度，能清晰地看到基准线；2、表面必须清洁无杂质，不得有气泡、疙瘩、沙粒等缺陷。3、橡胶活塞应无胶丝、胶屑、外来杂质、喷霜。4、标尺的分度容量线及计量数字印刷应完整，字迹清楚，线条清晰，粗细均匀。</t>
  </si>
  <si>
    <t>塑料洗瓶</t>
  </si>
  <si>
    <t>塑料，250mL。</t>
  </si>
  <si>
    <t>试剂瓶托盘</t>
  </si>
  <si>
    <t>1、本盘平时放于药品柜中，尺寸≥300mm×200mm×55mm，短边有提耳，一盘内可同时放小试剂瓶30个以内。2、短边两侧有放置试管的孔，单边孔径分别为：Φ20mm孔3个，Φ16mm孔4个，Φ7mm孔4个。3、材质为耐酸碱塑料注塑成型，化学稳定性好，防止化学药品的腐蚀。</t>
  </si>
  <si>
    <t>实验用品提蓝</t>
  </si>
  <si>
    <t>产品为全木质、带提手。可固定试管、试剂瓶等仪器，底部有抽屉。1.提蓝外形尺寸≥450mm*350mm*150mm，底部抽屉深度不小于49mm。2.提手部位为圆柱形，高约280mm（装好后的高度）。3.整体表面刷清漆。</t>
  </si>
  <si>
    <t>塑料水槽</t>
  </si>
  <si>
    <t>产品为半透明塑料注塑成型。外形尺寸：≥250mm×180mm×100mm，水槽表面无瑕疵。</t>
  </si>
  <si>
    <t>方座支架</t>
  </si>
  <si>
    <t>冲压底板0.5kg，冲压烧瓶夹，大小圈（Φ110mm/Φ70mm），钢材直径（Φ6.0mm，立杆Φ11.3mmｘ615mm）铝合金平行夹，垂直夹。</t>
  </si>
  <si>
    <t>三脚架</t>
  </si>
  <si>
    <t>1．由铁环和3只脚组成。2．铁环内径：74mm，外径：90mm，厚度2mm。3．三只脚与铁环焊接紧固，脚距相等，立放台上时圆环应与台面平行，所支承的容器不得有滑动。脚高：156mm，直径5.7mm。4.三脚架须经烤漆防锈处理，漆层均匀、牢固。</t>
  </si>
  <si>
    <t>试管架</t>
  </si>
  <si>
    <t>1、产品由顶板、底板、插杆组成。
2、8孔、8柱，全塑料制。8孔分布均匀。
3、底板外形尺寸≥300×80×88（mm），底板8个凹槽应与顶板8孔同心，孔深约5mm。
4、插杆为长60mm，直径8mm，与底板孔对应成排。
▲需提供由第三方检测机构出具的带CMA和CNAS标识的检测报告复印件）</t>
  </si>
  <si>
    <t>漏斗架</t>
  </si>
  <si>
    <t>2孔，全木制。1、漏斗架由漏斗板、支杆及底座三部分组成；</t>
  </si>
  <si>
    <t>滴定台</t>
  </si>
  <si>
    <t>1、底座台面为铁质，尺寸≥300×150×16mm；2、立柱由Φ10mm圆钢制成，一端有螺纹并附螺帽及垫片，表面镀铬，置于工作台面上与台面垂直不大于5°；3、底座四脚有橡胶垫脚，放置平衡不晃动。</t>
  </si>
  <si>
    <t>滴定夹</t>
  </si>
  <si>
    <t>1、塑料制，外形光滑美观。2、固定支杆的部位为塑料带凹槽，滴管夹子弹性强，夹持牢固。</t>
  </si>
  <si>
    <t>多用滴管架</t>
  </si>
  <si>
    <t>1、与塑料多用滴管配套使用。</t>
  </si>
  <si>
    <t>学生电源</t>
  </si>
  <si>
    <t>1．输出电压：1.5V－9V直流输出，每1.5V一档共六档。2.额定电流：1.5A。3.空载电压偏调：±（1％U标＋0.1V）。4.电压稳定性：输入电压在198V－242V间变化，在满载时各档输出电压变化量不大于0.1V。5.负载稳定性：输入电压保持220V不变，负载电流在0至满载范围内变化，各档输出电压变化量不大于1％U标＋0.1V。6.过载保护：当输出电流在额定输出电流值的1.05－1.5倍间自动关断输出。7.短路保护：当输出电路短路时，仪器自动关断电压输出。8.工作电压：220V50Hz。9.机箱采用全塑料注塑成型，外形尺寸≥190mm×160mm×95mm。</t>
  </si>
  <si>
    <t>教学电源</t>
  </si>
  <si>
    <t>1.输出电压：交流输出：2V－12V，每2V一挡；共六档；额定输出电流：5A。2.直流输出，1.5V－12V，分1.5V、3V、4.5V、6V、9V、12V六档；额定输出电流：2A。3.直流大电流短时输出：40A，8秒自动关断。4.交流输出：a.各档空载电压不大于1.05U标＋0.3V；b.各档满载电压不小于0.95U标－0.3V。5.直流稳压输出：a.电压偏调：±（2％U标＋0.1V）b.电压稳定性：输入电压在198V－242V件变化，在满载时各档输出电压变化量不大于2％U标＋0.1V。c.负载稳定性：输入电压保持220V不变，负载电流在0至满载范围内变化，各档输出电压变化量不大于2％U标＋0.1V。d.纹波电压：电源电压保持220V，满载时各档纹波电压不大于0.1％U标（有效值）。6.直流大电流短时输出电流大于10A时，20s±2s自动关断。输出短时电流为40A+10A，8s±2自动关断。7.过载保护：交流和直流稳压输出电流在额定电流值的1.05－1.5倍时，自动关断输出。8.机箱采用全塑料注塑成型，外形尺寸≥250mm×200mm×115mm。</t>
  </si>
  <si>
    <t>托盘天平</t>
  </si>
  <si>
    <t>1．最大称量200g，分度值0.2g。2．秤量允许误差为±0.5d(分度值)。3．砝码组合的总质量（包括标尺计量值）应不小于天平的最大秤量。4．冲压件表面应光洁平整，不应有毛刺、锋棱、裂纹。5．电镀件的镀层应色泽均匀，不应有露底和显见的麻点、水迹、擦伤等缺陷。6．油漆件表面应平整光滑，色泽均匀，不应有露底、起泡、挂漆、擦伤等缺陷。</t>
  </si>
  <si>
    <t>1．最大称量500g，分度值0.5g。2．秤量允许误差为±0.5d(分度值)。3．砝码组合的总质量（包括标尺计量值）应不小于天平的最大秤量。4冲压件表面应光洁平整，不应有毛刺、锋棱、裂纹。5．电镀件的镀层应色泽均匀，不应有露底和显见的麻点、水迹、擦伤等缺陷。6.油漆件表面应平整光滑，色泽均匀，不应有露底、起泡、挂漆、擦伤等缺陷。</t>
  </si>
  <si>
    <t>电子天平</t>
  </si>
  <si>
    <t>1.最大秤量1000g，分度值0.01g，天平等级三级。2.塑料上下壳，配有调整脚，LED显示。3.秤盘不锈钢材质，圆盘，秤盘直径128mm，。4.使用电源：220V50Hz。5.全量程去皮称重模式，附防风透明罩。</t>
  </si>
  <si>
    <t>温度计</t>
  </si>
  <si>
    <t>玻璃制。红液，0℃～100℃。</t>
  </si>
  <si>
    <t>玻璃制。水银，0℃～200℃。</t>
  </si>
  <si>
    <t>多用电表</t>
  </si>
  <si>
    <t>内磁表头。测量范围：直流电流：0～5～50～500mA，10A；直流电压：0～0.25～0.5～10～50～250～500～1000V，交流电压：0～10～50～250～500～1000V；直流电阻：X1～X10K。</t>
  </si>
  <si>
    <t>酸度计(pH计)</t>
  </si>
  <si>
    <t>笔式仪器尺寸≥142mm×29mm×15mm，笔式，测量范围：0.0~14.0pH，分辨率：0.1PH，精度：±0.1PH(20℃)±0.2PH，工作电压：3×1.5V(AG13)，工作温度：0℃～50℃，校正：1点校正。配备校正液2瓶</t>
  </si>
  <si>
    <t>水电解演示器</t>
  </si>
  <si>
    <t>1.使用电源电压：DC16～24V；2.底座（塑料）、玻管两支等组成；3.电极为合金。4.玻管：外径15±1mm，长度260±3mm，容积约35mL；5.活塞密封性能良好。6.玻件应光洁透明，厚度不小于1mm，烧结口厚薄均匀，平整光滑牢固，6.底座稳固。</t>
  </si>
  <si>
    <t>水电解实验器</t>
  </si>
  <si>
    <t>1.使用电源电压：DC16～24V；2.底座（塑料）、玻管两支等组成；3.电极为合金。4.玻管：外径15±1mm，长度260±3mm，容积约35mL；5.橡皮管密封性能良好。6.玻件应光洁透明，厚度不小于1mm，烧结口厚薄均匀，平整光滑牢固，底座稳固。</t>
  </si>
  <si>
    <t>贮气装置</t>
  </si>
  <si>
    <t>1、产品为注塑成型，主要由注水室、出水管、导气阀、贮气室、底座、乳胶管组成。2、贮气装置外形尺寸直径160mm，高200mm。3、贮气装置用优质透明塑料和ABS工程塑料注塑成型、表面清晰、无划痕、气泡、飞边等现象。4、贮气装置集气容量3000ml。5、各焊接部位焊接牢固、密封、无漏气现象。6、符合JY0001－2003《教学仪器设备产品一般质量要求》的有关规定。</t>
  </si>
  <si>
    <t>分子间隔实验器</t>
  </si>
  <si>
    <t>件</t>
  </si>
  <si>
    <t>玻璃。</t>
  </si>
  <si>
    <t>溶液导电演示器</t>
  </si>
  <si>
    <t>产品由演示板、溶液盒等组成。1．演示板应采用塑料注塑成型，白色，板上印有线路图，安装有5个6.2V的灯泡、开关、指示灯及10个接线柱。2、溶液盒5套，盒体应采用透明塑料注塑成型，表面光洁透明，溶液盒盖应采用橡胶压制而成，盖上安装石墨碳棒电极两根，电极直径为4mm，长48mm，外接导线及接线叉。3、供电DC6V。4、可同时演示五组。</t>
  </si>
  <si>
    <t>微型溶液导电实验器</t>
  </si>
  <si>
    <t>笔式：由壳体、电极、红色发光管、开关、调节器等组成，壳体为塑料注塑成型。</t>
  </si>
  <si>
    <t>化学实验装置磁性教具</t>
  </si>
  <si>
    <t>产品由示教板、磁块、化学装置示意平面图组成。示教板共38块，采用厚度为2mm的白色塑料板制作，尺寸≥80×45mm，示教板背面嵌装塑料磁铁，38种化学装置示意平面图印制于示教板上，并分别编有“1～38”序号，所有示意图印制正确、清晰、醒目。外盒为塑料制，并有提手。</t>
  </si>
  <si>
    <t>化学实验废水处理装置</t>
  </si>
  <si>
    <t>仪器尺寸≥365*365*700mm ，主机尺寸≥365*365*585mm，专用电源：AC220V  50HZ  DC12V .适应中学化学实验室废液处理的需要，单次可处理废液不少于12L。具有体积小、净化效果好、制作工艺精良、对锰、铜、锌、铅、铬、银等金属离子污染物净化收集，对有机磷化合物、砷化物、BOD、COD等部分去除，可以直接排放。化学反应后采用液相分离与固相吸附相结合的方式，净化实验所产生的废液。整机为半透明高分子耐腐蚀材料制造，支撑脚采用直径20mm的PVC管材料。耐热、耐酸碱和有机溶剂腐蚀，造型美观、无振动、噪声低。设计有反应槽、搅拌机、竖式PH计(选配)，过滤槽、过滤孔，吸附槽、排水孔。具有双重分享与多重净化的特点。吸附剂为微粒子碳纤维，净化效果好。包装尺寸：≥410*410*615mm。（12L)</t>
  </si>
  <si>
    <t>炼铁高炉模型</t>
  </si>
  <si>
    <t>1.产品为炼铁高炉缩小模型，能反映内部结构。2.它主要由炉喉、炉身、炉腹、炉缸等五个部分组成。3.有两个进口（进料口和进风口），三个出口（出铁口、出渣口和高炉煤气出口）。</t>
  </si>
  <si>
    <t>初中分子结构模型</t>
  </si>
  <si>
    <t>球直径23mm，塑料棍，散装。</t>
  </si>
  <si>
    <t>金刚石结构模型</t>
  </si>
  <si>
    <t>演示用，小的，球直径23mm，塑料棍，散装。</t>
  </si>
  <si>
    <t>石墨结构模型</t>
  </si>
  <si>
    <t>球直径23mm，塑料棍，散装
▲需提供由第三方检测机构出具的带CMA和CNAS标识的检验报告复印件。(检验报告必须带二维码防伪识别）</t>
  </si>
  <si>
    <t>碳-60结构模型</t>
  </si>
  <si>
    <t>氯化钠晶体结构模型</t>
  </si>
  <si>
    <t>金属矿物、金属及合金标本</t>
  </si>
  <si>
    <t>盒</t>
  </si>
  <si>
    <t>各类不少于5种。</t>
  </si>
  <si>
    <t>原油常见馏分标本</t>
  </si>
  <si>
    <t>不小于8种。</t>
  </si>
  <si>
    <t>合成有机高分子材料标本</t>
  </si>
  <si>
    <t>不少于10种。</t>
  </si>
  <si>
    <t>天然材料标本</t>
  </si>
  <si>
    <t>全塑料制，上盖透明。具有耐压、防潮。盒盖内侧贴有与各标本对应的品名。标本为：棉花、木材、矿石、煤、沙、原油。沙和原油采用透明瓶装。</t>
  </si>
  <si>
    <t>人造材料标本</t>
  </si>
  <si>
    <t>标本粘于盒底并有标签，标本分别为金属、塑料、玻璃、陶瓷、纸、布、密度板、水泥、橡胶。水泥用玻璃瓶封装。</t>
  </si>
  <si>
    <t>纺织标本</t>
  </si>
  <si>
    <t>标本盒为盒体和盒盖两部分构成，全塑料制，上盖透明。具有耐压、防潮。盒盖内侧贴有与各标本对应的品名。标本为：毛料、麻布、棉花、绸布、腈纶、锦纶、涤纶、尼龙。</t>
  </si>
  <si>
    <t>各种纸样标本</t>
  </si>
  <si>
    <t>标本盒为盒底和盒盖整体构造。标本粘于盒底并有标签，标本分别为：书写纸、蜡纸、卫生纸、复写纸、热敏纸、透明纸、白板纸、过滤纸、蜡光纸、瓦楞纸、绝缘纸、皮纹纸。</t>
  </si>
  <si>
    <t>走进化学实验室挂图</t>
  </si>
  <si>
    <t>对开，铜版纸；图形逼真，色彩鲜明，线条清晰；符合JY0001-2003的有关规定。</t>
  </si>
  <si>
    <t>身边的化学物质挂图</t>
  </si>
  <si>
    <t>对开，铜版纸图形逼真，色彩鲜明，线条清晰；符合JY0001-2003的有关规定。</t>
  </si>
  <si>
    <t>物质构成的奥秘挂图</t>
  </si>
  <si>
    <t>化学与社会发展挂图</t>
  </si>
  <si>
    <t>元素周期表</t>
  </si>
  <si>
    <t>应符合新课标教学的要求，图面字迹清晰，图形、色调准确无误，铜版纸，印刷工艺精良。</t>
  </si>
  <si>
    <t>初中化学实验教学指导书</t>
  </si>
  <si>
    <t>符合初中教学标准</t>
  </si>
  <si>
    <t>初中化学实验仪器手册</t>
  </si>
  <si>
    <t>量筒</t>
  </si>
  <si>
    <t>10mL</t>
  </si>
  <si>
    <t>50mL</t>
  </si>
  <si>
    <t>100mL</t>
  </si>
  <si>
    <t>500mL</t>
  </si>
  <si>
    <t>量杯</t>
  </si>
  <si>
    <t>250mL</t>
  </si>
  <si>
    <t>容量瓶</t>
  </si>
  <si>
    <t>滴定管</t>
  </si>
  <si>
    <t>酸式，25mL</t>
  </si>
  <si>
    <t>碱式，25mL</t>
  </si>
  <si>
    <t>试管</t>
  </si>
  <si>
    <t>Φ12mm×70mm</t>
  </si>
  <si>
    <t>Φ15mm×150mm</t>
  </si>
  <si>
    <t>Φ18mm×180mm</t>
  </si>
  <si>
    <t>Φ20mm×200mm</t>
  </si>
  <si>
    <t>Φ32mm×200mm</t>
  </si>
  <si>
    <t>具支试管</t>
  </si>
  <si>
    <t>硬质玻璃管</t>
  </si>
  <si>
    <t>Φ20mm×250mm</t>
  </si>
  <si>
    <t>烧杯</t>
  </si>
  <si>
    <t>25mL</t>
  </si>
  <si>
    <t>1000mL</t>
  </si>
  <si>
    <t>锥形瓶</t>
  </si>
  <si>
    <t>酒精灯</t>
  </si>
  <si>
    <t>150mL含灯芯。
▲需提供由第三方检测机构出具的带CMA和CNAS标识的检验报告复印件。</t>
  </si>
  <si>
    <t>抽滤瓶</t>
  </si>
  <si>
    <t>抽气管</t>
  </si>
  <si>
    <t>玻璃制品</t>
  </si>
  <si>
    <t>干燥器</t>
  </si>
  <si>
    <t>160mm</t>
  </si>
  <si>
    <t>冷凝器</t>
  </si>
  <si>
    <t>直形，300mm</t>
  </si>
  <si>
    <t>牛角管</t>
  </si>
  <si>
    <t>弯形，Φ18mm×150mm</t>
  </si>
  <si>
    <t>漏斗</t>
  </si>
  <si>
    <t>60mm</t>
  </si>
  <si>
    <t>90mm</t>
  </si>
  <si>
    <t>安全漏斗</t>
  </si>
  <si>
    <t>直形</t>
  </si>
  <si>
    <t>双球</t>
  </si>
  <si>
    <t>分液漏斗</t>
  </si>
  <si>
    <t>锥形，100mL</t>
  </si>
  <si>
    <t>梨形，50mL</t>
  </si>
  <si>
    <t>布氏漏斗</t>
  </si>
  <si>
    <t>瓷，80mm</t>
  </si>
  <si>
    <t>T形管</t>
  </si>
  <si>
    <t>直径Φ7－8mm，直通管长度100mm，垂直管长度50mm。</t>
  </si>
  <si>
    <t>Y形管</t>
  </si>
  <si>
    <t>1．弯管长：50mm±5mm；支管长：50mm±5mm；管厚：1±0.2mm；管径：Φ7mm－8mm；全高：100mm±5mm。
2．弯管角度：60º±3º。</t>
  </si>
  <si>
    <t>滴管</t>
  </si>
  <si>
    <t>1．由玻璃滴管和胶头组成。
2．规格：150mm；管身Φ7mm－8mm；管全长：150mm±10mm；喇叭口Φ10mm±1mm。
3．球距上管口长：50mm±5mm。</t>
  </si>
  <si>
    <t>离心管</t>
  </si>
  <si>
    <t>l0mL</t>
  </si>
  <si>
    <t>干燥管</t>
  </si>
  <si>
    <t>单球，150mm</t>
  </si>
  <si>
    <t>U型，Φ15mm×150mm</t>
  </si>
  <si>
    <t>活塞</t>
  </si>
  <si>
    <t>圆水槽</t>
  </si>
  <si>
    <t>Φ200mm×100mm</t>
  </si>
  <si>
    <t>Φ270mm×140mm</t>
  </si>
  <si>
    <t>玻璃钟罩</t>
  </si>
  <si>
    <t>Φ150mm×280mm</t>
  </si>
  <si>
    <t>集气瓶</t>
  </si>
  <si>
    <t>125mL</t>
  </si>
  <si>
    <t>液封除毒气集气瓶</t>
  </si>
  <si>
    <t>广口瓶</t>
  </si>
  <si>
    <t>60mL</t>
  </si>
  <si>
    <t>茶色广口瓶</t>
  </si>
  <si>
    <t>茶色，60mL</t>
  </si>
  <si>
    <t>茶色，125mL</t>
  </si>
  <si>
    <t>茶色，250mL</t>
  </si>
  <si>
    <t>细口瓶</t>
  </si>
  <si>
    <t>3000mL</t>
  </si>
  <si>
    <t>茶色细口瓶</t>
  </si>
  <si>
    <t>茶色，500mL</t>
  </si>
  <si>
    <t>茶色，1000mL</t>
  </si>
  <si>
    <t>滴瓶</t>
  </si>
  <si>
    <t>30mL</t>
  </si>
  <si>
    <t>茶色滴瓶</t>
  </si>
  <si>
    <t>茶，30mL</t>
  </si>
  <si>
    <t>茶，60mL</t>
  </si>
  <si>
    <t>坩埚钳</t>
  </si>
  <si>
    <t>1．产品钢制，表面电镀处理。总长度约220mm。2．钳子的夹持端为弯头，端头应有齿纹，便于夹住物体，吻合一致。</t>
  </si>
  <si>
    <t>烧杯夹</t>
  </si>
  <si>
    <t>1．产品用厚度为2㎜的不锈钢板制造。总长度为300mm，宽度为20㎜。
2．产品制作应光滑、平整、无缺陷。
3．产品的夹持端为菱形，吻合应一致。</t>
  </si>
  <si>
    <t>镊子</t>
  </si>
  <si>
    <t>不锈钢或不锈铁，小号125mm。</t>
  </si>
  <si>
    <t>试管夹</t>
  </si>
  <si>
    <t>1.产品为竹制品。2.长度170mm，宽度12mm，厚度7.5mm。3.试管夹弹簧有足够弹性，作防锈处理。</t>
  </si>
  <si>
    <t>止水皮管夹</t>
  </si>
  <si>
    <t>1．产品用直径Φ1.5mm的钢丝制成。应作防锈处理。
2．产品制作应光滑、平整、无缺陷。
3．产品的夹持角度不小于60º。夹子的夹持应可靠，吻合好，弹性好。</t>
  </si>
  <si>
    <t>螺旋皮管夹</t>
  </si>
  <si>
    <t>1．产品用钢材制成，应作防锈处理。
2．产品制作应光滑、平整、无缺陷。
3．产品的夹持范围最大应不小于20mm，夹子的夹持应可靠，吻合好。
4．螺母与螺杆螺纹应吻合好，旋动轻便，不应有卡死现象。</t>
  </si>
  <si>
    <t>石棉网</t>
  </si>
  <si>
    <t>由金属网和附在网上的石棉组成。</t>
  </si>
  <si>
    <t>燃烧匙</t>
  </si>
  <si>
    <t>1．产品由半圆面和金属丝结合制成。2．半圆面为铜材制造，直径Φ为20mm左右。3．金属丝约用Φ2mm的钢丝或铁丝制造，长度为240mm左右。</t>
  </si>
  <si>
    <t>药匙</t>
  </si>
  <si>
    <t>1．药匙采用塑料制成。药匙的宽度约10mm，长度为120±5mm。2．产品制作应光滑、平整、无毛剌、无缺陷。</t>
  </si>
  <si>
    <t>玻璃管</t>
  </si>
  <si>
    <t>千克</t>
  </si>
  <si>
    <t>Φ5～Φ6mm</t>
  </si>
  <si>
    <t>Φ7～Φ8mm</t>
  </si>
  <si>
    <t>玻璃棒</t>
  </si>
  <si>
    <t>Φ3～Φ4mm</t>
  </si>
  <si>
    <t>软胶塞</t>
  </si>
  <si>
    <t>1．产品用天然橡胶制造，白色。
2.每包软胶塞由0~10号的胶塞组成，要求搭配合理。</t>
  </si>
  <si>
    <t>橡胶管</t>
  </si>
  <si>
    <t>1．产品用优质天然橡胶制造。
2．产品内径为7~8mm，壁厚1mm。</t>
  </si>
  <si>
    <t>乳胶管</t>
  </si>
  <si>
    <t>米</t>
  </si>
  <si>
    <t>乳胶制品</t>
  </si>
  <si>
    <t>试管刷</t>
  </si>
  <si>
    <t>1．产品由金属丝和绞合在其上的猪鬃毛制成。
2．金属丝用约Φ1.5mm左右的镀锌铁丝2根绞合，总长度不小于200mm。
3．制成的试管刷要求不散、不脱毛。</t>
  </si>
  <si>
    <t>烧瓶刷</t>
  </si>
  <si>
    <t>1．产品由金属丝和绞合在其上的猪鬃毛制成。
2．金属丝用约Φ1.5mm左右的镀锌铁丝2根绞合，总长度不小于200mm。
3．制成的烧瓶刷呈鼓形，最大直径约Φ60mm，长度约100mm，要求不散、脱毛。</t>
  </si>
  <si>
    <t>结晶皿</t>
  </si>
  <si>
    <t>80mm</t>
  </si>
  <si>
    <t>表面皿</t>
  </si>
  <si>
    <t>100mm</t>
  </si>
  <si>
    <t>研钵</t>
  </si>
  <si>
    <t>瓷，60mm</t>
  </si>
  <si>
    <t>瓷，90mm</t>
  </si>
  <si>
    <t>蒸发皿</t>
  </si>
  <si>
    <t>瓷，100mm</t>
  </si>
  <si>
    <t>反应板</t>
  </si>
  <si>
    <t>至少6穴</t>
  </si>
  <si>
    <t>井穴板</t>
  </si>
  <si>
    <t>产品为透明塑料注塑料成型。9孔，0.7mL×9。整体外形尺寸：≥115mm×11mm×15mm。</t>
  </si>
  <si>
    <t>产品为透明塑料注塑料成型。6孔，5mL×6。整体外形尺寸：≥80mm×55mm×22mm。</t>
  </si>
  <si>
    <t>塑料多用滴管</t>
  </si>
  <si>
    <t>4mL</t>
  </si>
  <si>
    <t>铝片</t>
  </si>
  <si>
    <t>克</t>
  </si>
  <si>
    <t>试剂</t>
  </si>
  <si>
    <t>铝箔</t>
  </si>
  <si>
    <t>铝丝</t>
  </si>
  <si>
    <t>锌粒</t>
  </si>
  <si>
    <t>工业</t>
  </si>
  <si>
    <t>还原铁粉</t>
  </si>
  <si>
    <t>铁丝</t>
  </si>
  <si>
    <t>0.3mm</t>
  </si>
  <si>
    <t>紫铜片</t>
  </si>
  <si>
    <t>铜丝</t>
  </si>
  <si>
    <t>1mm</t>
  </si>
  <si>
    <t>活性炭</t>
  </si>
  <si>
    <t>二氧化锰</t>
  </si>
  <si>
    <t>三氧化二铁</t>
  </si>
  <si>
    <t>氧化铜</t>
  </si>
  <si>
    <t>氯化钾</t>
  </si>
  <si>
    <t>氯化钠</t>
  </si>
  <si>
    <t>氯化钙</t>
  </si>
  <si>
    <t>无水氯化钙</t>
  </si>
  <si>
    <t>三氯化铁</t>
  </si>
  <si>
    <t>氯化铵</t>
  </si>
  <si>
    <t>硫酸钾</t>
  </si>
  <si>
    <t>硫酸铝</t>
  </si>
  <si>
    <t>硫酸铜(蓝矾、胆矾)</t>
  </si>
  <si>
    <t>硫酸铵</t>
  </si>
  <si>
    <t>硫酸铝钾(明矾)</t>
  </si>
  <si>
    <t>碳酸钾</t>
  </si>
  <si>
    <t>碳酸钠</t>
  </si>
  <si>
    <t>碳酸氢钠</t>
  </si>
  <si>
    <t>大理石</t>
  </si>
  <si>
    <t>粒状</t>
  </si>
  <si>
    <t>碳酸氢铵</t>
  </si>
  <si>
    <t>氨水</t>
  </si>
  <si>
    <t>毫升</t>
  </si>
  <si>
    <t>氢氧化钙(熟石灰)</t>
  </si>
  <si>
    <t>碱石灰</t>
  </si>
  <si>
    <t>无水乙酸钠</t>
  </si>
  <si>
    <t>柠檬酸钠</t>
  </si>
  <si>
    <t>酒精</t>
  </si>
  <si>
    <t>石蕊</t>
  </si>
  <si>
    <t>指示剂</t>
  </si>
  <si>
    <t>酚酞</t>
  </si>
  <si>
    <t>品红</t>
  </si>
  <si>
    <t>染料</t>
  </si>
  <si>
    <t>pH广范围试纸</t>
  </si>
  <si>
    <t>本</t>
  </si>
  <si>
    <t>1～14</t>
  </si>
  <si>
    <t>蓝石蕊试纸</t>
  </si>
  <si>
    <t>试纸</t>
  </si>
  <si>
    <t>红石蕊试纸</t>
  </si>
  <si>
    <t>定性滤纸</t>
  </si>
  <si>
    <t>直径9cm</t>
  </si>
  <si>
    <t>氢氧化钠</t>
  </si>
  <si>
    <t>初中化学实验材料</t>
  </si>
  <si>
    <t>份</t>
  </si>
  <si>
    <t>黄铜片、火柴、蜡烛、剪刀、焊锡丝、炭棒2根、导线两色各1米、电灯泡（220V、25W）、木板、电池（1号4节）、电珠（1.5V、2.5V、3.8V、4.8V、6.2V各2只）、砂纸。</t>
  </si>
  <si>
    <t>一字螺丝刀</t>
  </si>
  <si>
    <t>中号，木制手柄，长度为160mm。</t>
  </si>
  <si>
    <t>十字螺丝刀</t>
  </si>
  <si>
    <t>钢丝钳</t>
  </si>
  <si>
    <t>中号，长度160mm，高碳钢精工锻造，镀镍处理，刃口感应淬火，剪切力强，双色防滑手柄，加弹簧片。</t>
  </si>
  <si>
    <t>手锤</t>
  </si>
  <si>
    <t>中号，木制手柄。</t>
  </si>
  <si>
    <t>锉刀</t>
  </si>
  <si>
    <t>平面锉刀，由锉体及手柄构成，锉体尺寸≥150mm×15mm×3mm，两面交叉斜齿。手柄长80mm。</t>
  </si>
  <si>
    <t>剪刀</t>
  </si>
  <si>
    <t>民用，150mm，尖头</t>
  </si>
  <si>
    <t>玻璃管切割器</t>
  </si>
  <si>
    <t>产品由切割头、手柄两大部分组成。总长160mm。切割头由金属架和金刚石刻刀组成，手柄为塑料制。</t>
  </si>
  <si>
    <t>工作服</t>
  </si>
  <si>
    <t>纯白色，由布料制成。</t>
  </si>
  <si>
    <t>护目镜</t>
  </si>
  <si>
    <t>用于实验教师防强光、眩光、紫外线、激光或是机械性伤害(机加工)</t>
  </si>
  <si>
    <t>防护面罩</t>
  </si>
  <si>
    <t>1．产品由透明有机玻璃和帽架组成。
2．面罩应清洁透明，应无波纹、无划伤、裂纹。
3．帽架应采用韧性好的材料制作，不易拆断、变形。
4．面罩与帽架的连接应牢固可靠。帽架系带应宜于调整松紧。</t>
  </si>
  <si>
    <t>防毒口罩</t>
  </si>
  <si>
    <t>1．直接式防毒口罩。2．由主体、滤毒盒、滤毒材料、吸气阀和系带组成。3．口罩能完全罩住口、鼻不漏气。4．系带可调节松紧。5．防毒时间不小于45分钟。
6．有关口罩的数据：口罩重量：≤300g；呼气阻力：≤49Pa；吸气阻力：≤20Pa；泄漏率：≤2%；下方视野：&gt;35º。</t>
  </si>
  <si>
    <t>耐酸手套</t>
  </si>
  <si>
    <t>1．产品为橡胶制品，长袖口带五指套。
2．应耐强酸、强碱及氧化剂、还原剂等化学药品试剂的腐蚀，并结实耐用。
3．冬季不得发硬，夏季不得粘连。
4．各部位应完整严密，无开裂和小孔。</t>
  </si>
  <si>
    <t>洗眼器</t>
  </si>
  <si>
    <t>1.玻璃制品。
2.符合卫生器械的规定。
3.方便冲洗眼睛使用。</t>
  </si>
  <si>
    <t>简易急救箱</t>
  </si>
  <si>
    <t>急救箱内应配备以下药品及器材：酒精棉球1瓶；红霉素软膏1支；甲紫溶液1瓶；碘酒1瓶；医用脱脂纱布1包；医用棉签1包；医用绷带1卷；橡皮胶1卷；创可贴5条；旅行剪刀1把；镊子1把。塑料箱1个。</t>
  </si>
  <si>
    <t>实验防护屏</t>
  </si>
  <si>
    <t>1．产品为三片折叠式结构，由透明度好的有机玻璃制造。2.尺寸≥300mm×290mm一块，尺寸≥300mm×145mm二块，厚度不小于2mm。3．防护屏支撑牢靠，平稳。4．合叶与屏板连接牢靠，经多次开合不得脱落。</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</si>
</sst>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0"/>
      <name val="宋体"/>
      <charset val="134"/>
      <scheme val="minor"/>
    </font>
    <font>
      <b/>
      <sz val="10"/>
      <name val="宋体"/>
      <charset val="134"/>
      <scheme val="minor"/>
    </font>
    <font>
      <b/>
      <sz val="11"/>
      <name val="宋体"/>
      <charset val="134"/>
    </font>
    <font>
      <sz val="11"/>
      <name val="宋体"/>
      <charset val="134"/>
    </font>
    <font>
      <sz val="9"/>
      <name val="宋体"/>
      <charset val="134"/>
      <scheme val="minor"/>
    </font>
    <font>
      <sz val="10"/>
      <name val="宋体"/>
      <charset val="0"/>
      <scheme val="minor"/>
    </font>
    <font>
      <b/>
      <sz val="16"/>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Arial"/>
      <charset val="134"/>
    </font>
    <font>
      <sz val="12"/>
      <name val="宋体"/>
      <charset val="134"/>
    </font>
    <font>
      <sz val="9"/>
      <name val="宋体"/>
      <charset val="134"/>
    </font>
    <font>
      <sz val="9"/>
      <color rgb="FF000000"/>
      <name val="新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3" borderId="7" applyNumberFormat="0" applyAlignment="0" applyProtection="0">
      <alignment vertical="center"/>
    </xf>
    <xf numFmtId="0" fontId="17" fillId="4" borderId="8" applyNumberFormat="0" applyAlignment="0" applyProtection="0">
      <alignment vertical="center"/>
    </xf>
    <xf numFmtId="0" fontId="18" fillId="4" borderId="7" applyNumberFormat="0" applyAlignment="0" applyProtection="0">
      <alignment vertical="center"/>
    </xf>
    <xf numFmtId="0" fontId="19" fillId="5"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6" borderId="0" applyNumberFormat="0" applyBorder="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6"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5" fillId="32" borderId="0" applyNumberFormat="0" applyBorder="0" applyAlignment="0" applyProtection="0">
      <alignment vertical="center"/>
    </xf>
    <xf numFmtId="0" fontId="27" fillId="0" borderId="0"/>
    <xf numFmtId="0" fontId="28" fillId="0" borderId="0"/>
    <xf numFmtId="0" fontId="28" fillId="0" borderId="0">
      <alignment vertical="center"/>
    </xf>
    <xf numFmtId="0" fontId="29" fillId="0" borderId="0">
      <alignment vertical="center"/>
    </xf>
    <xf numFmtId="0" fontId="28" fillId="0" borderId="0"/>
    <xf numFmtId="0" fontId="30" fillId="0" borderId="1" applyNumberFormat="0" applyFill="0" applyProtection="0">
      <alignment horizontal="center"/>
    </xf>
    <xf numFmtId="0" fontId="30" fillId="0" borderId="1" applyNumberFormat="0" applyFill="0" applyProtection="0">
      <alignment horizontal="center"/>
    </xf>
    <xf numFmtId="0" fontId="30" fillId="0" borderId="1" applyNumberFormat="0" applyFill="0" applyProtection="0">
      <alignment horizontal="left"/>
    </xf>
    <xf numFmtId="0" fontId="28" fillId="0" borderId="0">
      <alignment vertical="center"/>
    </xf>
    <xf numFmtId="0" fontId="28" fillId="0" borderId="0">
      <alignment vertical="center"/>
    </xf>
  </cellStyleXfs>
  <cellXfs count="51">
    <xf numFmtId="0" fontId="0" fillId="0" borderId="0" xfId="0">
      <alignment vertical="center"/>
    </xf>
    <xf numFmtId="0" fontId="1" fillId="0" borderId="0" xfId="0" applyFont="1" applyFill="1">
      <alignment vertical="center"/>
    </xf>
    <xf numFmtId="0" fontId="1" fillId="0" borderId="0" xfId="0" applyFont="1" applyFill="1">
      <alignment vertical="center"/>
    </xf>
    <xf numFmtId="0" fontId="1" fillId="0" borderId="0" xfId="0" applyFont="1" applyFill="1" applyAlignment="1">
      <alignment horizontal="left"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0" xfId="0" applyFont="1" applyFill="1" applyAlignment="1">
      <alignment vertical="center" wrapText="1"/>
    </xf>
    <xf numFmtId="0" fontId="1" fillId="0" borderId="1" xfId="0" applyFont="1" applyFill="1" applyBorder="1" applyAlignment="1">
      <alignment horizontal="center" vertical="center" wrapText="1"/>
    </xf>
    <xf numFmtId="0" fontId="1" fillId="0" borderId="1" xfId="0" applyNumberFormat="1" applyFont="1" applyFill="1" applyBorder="1" applyAlignment="1">
      <alignment horizontal="center" vertical="center" wrapText="1"/>
    </xf>
    <xf numFmtId="0" fontId="1" fillId="0" borderId="1" xfId="0" applyFont="1" applyFill="1" applyBorder="1" applyAlignment="1">
      <alignment horizontal="left" vertical="center" wrapText="1"/>
    </xf>
    <xf numFmtId="0" fontId="1" fillId="0" borderId="1" xfId="54" applyFont="1" applyFill="1" applyBorder="1" applyAlignment="1">
      <alignment horizontal="center" vertical="center" wrapText="1"/>
    </xf>
    <xf numFmtId="0" fontId="1" fillId="0" borderId="1" xfId="56" applyFont="1" applyFill="1" applyBorder="1" applyAlignment="1">
      <alignment horizontal="center" vertical="center" wrapText="1"/>
    </xf>
    <xf numFmtId="0" fontId="1" fillId="0" borderId="0" xfId="0" applyFont="1" applyFill="1" applyBorder="1">
      <alignment vertical="center"/>
    </xf>
    <xf numFmtId="0" fontId="1"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0" xfId="0" applyFont="1" applyFill="1" applyAlignment="1">
      <alignment horizontal="center" vertical="center" wrapText="1"/>
    </xf>
    <xf numFmtId="0" fontId="4" fillId="0" borderId="0" xfId="0" applyFont="1" applyFill="1" applyAlignment="1">
      <alignment horizontal="center" vertical="center" wrapText="1"/>
    </xf>
    <xf numFmtId="0" fontId="4" fillId="0" borderId="0" xfId="0" applyFont="1" applyFill="1" applyAlignment="1">
      <alignment horizontal="center" vertical="center" wrapText="1"/>
    </xf>
    <xf numFmtId="0" fontId="4" fillId="0" borderId="0" xfId="0" applyFont="1" applyFill="1" applyAlignment="1">
      <alignment horizontal="left" vertical="center" wrapText="1"/>
    </xf>
    <xf numFmtId="0" fontId="2" fillId="0" borderId="0" xfId="0" applyFont="1" applyFill="1" applyAlignment="1">
      <alignment horizontal="center" vertical="center" wrapText="1"/>
    </xf>
    <xf numFmtId="0" fontId="1" fillId="0" borderId="1" xfId="0" applyFont="1" applyFill="1" applyBorder="1" applyAlignment="1">
      <alignment vertical="center" wrapText="1"/>
    </xf>
    <xf numFmtId="0" fontId="1" fillId="0" borderId="1" xfId="0" applyFont="1" applyFill="1" applyBorder="1" applyAlignment="1">
      <alignment horizontal="center" vertical="center"/>
    </xf>
    <xf numFmtId="0" fontId="1" fillId="0" borderId="0" xfId="0" applyFont="1" applyFill="1" applyAlignment="1">
      <alignment horizontal="center" vertical="center" wrapText="1"/>
    </xf>
    <xf numFmtId="0" fontId="1" fillId="0" borderId="1" xfId="0" applyFont="1" applyFill="1" applyBorder="1" applyAlignment="1">
      <alignment horizontal="center" vertical="center"/>
    </xf>
    <xf numFmtId="0" fontId="1" fillId="0" borderId="0" xfId="0" applyFont="1" applyFill="1" applyAlignment="1">
      <alignment horizontal="center" vertical="center" wrapText="1"/>
    </xf>
    <xf numFmtId="0" fontId="1" fillId="0" borderId="1" xfId="53" applyFont="1" applyFill="1" applyBorder="1" applyAlignment="1">
      <alignment horizontal="center" vertical="center" wrapText="1"/>
    </xf>
    <xf numFmtId="0" fontId="1" fillId="0" borderId="1" xfId="53" applyFont="1" applyFill="1" applyBorder="1" applyAlignment="1">
      <alignment horizontal="left" vertical="center" wrapText="1"/>
    </xf>
    <xf numFmtId="0" fontId="1" fillId="0" borderId="1" xfId="0" applyNumberFormat="1" applyFont="1" applyFill="1" applyBorder="1" applyAlignment="1">
      <alignment horizontal="left" vertical="center" wrapText="1"/>
    </xf>
    <xf numFmtId="0" fontId="1" fillId="0" borderId="1" xfId="49" applyNumberFormat="1" applyFont="1" applyFill="1" applyBorder="1" applyAlignment="1">
      <alignment horizontal="left" vertical="center" wrapText="1"/>
    </xf>
    <xf numFmtId="49" fontId="1" fillId="0" borderId="1" xfId="0" applyNumberFormat="1" applyFont="1" applyFill="1" applyBorder="1" applyAlignment="1">
      <alignment horizontal="center" vertical="center" wrapText="1"/>
    </xf>
    <xf numFmtId="0" fontId="1" fillId="0" borderId="1" xfId="0" applyNumberFormat="1" applyFont="1" applyFill="1" applyBorder="1" applyAlignment="1">
      <alignment horizontal="left" vertical="center" wrapText="1"/>
    </xf>
    <xf numFmtId="0" fontId="1" fillId="0" borderId="1" xfId="54" applyFont="1" applyFill="1" applyBorder="1" applyAlignment="1">
      <alignment horizontal="left" vertical="center" wrapText="1"/>
    </xf>
    <xf numFmtId="0" fontId="5" fillId="0" borderId="0" xfId="0" applyFont="1" applyFill="1" applyAlignment="1">
      <alignment horizontal="left" vertical="center" wrapText="1"/>
    </xf>
    <xf numFmtId="0" fontId="6" fillId="0" borderId="1" xfId="0" applyFont="1" applyFill="1" applyBorder="1" applyAlignment="1">
      <alignment horizontal="center" vertical="center" wrapText="1"/>
    </xf>
    <xf numFmtId="0" fontId="7" fillId="0" borderId="0" xfId="0" applyFont="1" applyFill="1" applyAlignment="1">
      <alignment horizontal="center" vertical="center" wrapText="1"/>
    </xf>
    <xf numFmtId="0" fontId="1" fillId="0" borderId="1" xfId="51" applyFont="1" applyFill="1" applyBorder="1" applyAlignment="1">
      <alignment horizontal="center" vertical="center" wrapText="1"/>
    </xf>
    <xf numFmtId="0" fontId="6" fillId="0" borderId="1" xfId="0" applyNumberFormat="1" applyFont="1" applyFill="1" applyBorder="1" applyAlignment="1">
      <alignment horizontal="left" vertical="center" wrapText="1"/>
    </xf>
    <xf numFmtId="0" fontId="6" fillId="0" borderId="1" xfId="0" applyFont="1" applyFill="1" applyBorder="1" applyAlignment="1">
      <alignment horizontal="left" vertical="center" wrapText="1"/>
    </xf>
    <xf numFmtId="0" fontId="3" fillId="0" borderId="0" xfId="0" applyFont="1" applyFill="1" applyAlignment="1">
      <alignment horizontal="center" vertical="center" wrapText="1"/>
    </xf>
    <xf numFmtId="0" fontId="1" fillId="0" borderId="0" xfId="0" applyFont="1" applyFill="1" applyAlignment="1">
      <alignment horizontal="left"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1" fillId="0" borderId="1" xfId="0" applyFont="1" applyFill="1" applyBorder="1">
      <alignment vertical="center"/>
    </xf>
  </cellXfs>
  <cellStyles count="5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 name="常规_Sheet3" xfId="50"/>
    <cellStyle name="常规 3" xfId="51"/>
    <cellStyle name="常规_Sheet2" xfId="52"/>
    <cellStyle name="常规 2 2" xfId="53"/>
    <cellStyle name="InventoryD" xfId="54"/>
    <cellStyle name="SpecificationD" xfId="55"/>
    <cellStyle name="BaseUnitD" xfId="56"/>
    <cellStyle name="常规 2" xfId="57"/>
    <cellStyle name="常规_生物" xfId="58"/>
  </cellStyles>
  <tableStyles count="0" defaultTableStyle="TableStyleMedium2" defaultPivotStyle="PivotStyleLight16"/>
  <colors>
    <mruColors>
      <color rgb="00FFFFFF"/>
      <color rgb="00FFFF00"/>
      <color rgb="00FF0000"/>
    </mruColors>
  </colors>
  <extLst>
    <ext xmlns:x14="http://schemas.microsoft.com/office/spreadsheetml/2009/9/main" uri="{EB79DEF2-80B8-43e5-95BD-54CBDDF9020C}">
      <x14:slicerStyles defaultSlicerStyle="SlicerStyleLight1"/>
    </ext>
  </extLst>
</styleSheet>
</file>

<file path=xl/_rels/cellimages.xml.rels><?xml version="1.0" encoding="UTF-8" standalone="yes"?>
<Relationships xmlns="http://schemas.openxmlformats.org/package/2006/relationships"><Relationship Id="rId99" Type="http://schemas.openxmlformats.org/officeDocument/2006/relationships/image" Target="media/image158.png"/><Relationship Id="rId98" Type="http://schemas.openxmlformats.org/officeDocument/2006/relationships/image" Target="media/image157.jpeg"/><Relationship Id="rId97" Type="http://schemas.openxmlformats.org/officeDocument/2006/relationships/image" Target="media/image156.jpeg"/><Relationship Id="rId96" Type="http://schemas.openxmlformats.org/officeDocument/2006/relationships/image" Target="media/image155.png"/><Relationship Id="rId95" Type="http://schemas.openxmlformats.org/officeDocument/2006/relationships/image" Target="media/image154.jpeg"/><Relationship Id="rId94" Type="http://schemas.openxmlformats.org/officeDocument/2006/relationships/image" Target="media/image153.png"/><Relationship Id="rId93" Type="http://schemas.openxmlformats.org/officeDocument/2006/relationships/image" Target="media/image152.png"/><Relationship Id="rId92" Type="http://schemas.openxmlformats.org/officeDocument/2006/relationships/image" Target="media/image151.png"/><Relationship Id="rId91" Type="http://schemas.openxmlformats.org/officeDocument/2006/relationships/image" Target="media/image150.png"/><Relationship Id="rId90" Type="http://schemas.openxmlformats.org/officeDocument/2006/relationships/image" Target="media/image149.jpeg"/><Relationship Id="rId9" Type="http://schemas.openxmlformats.org/officeDocument/2006/relationships/image" Target="media/image68.png"/><Relationship Id="rId89" Type="http://schemas.openxmlformats.org/officeDocument/2006/relationships/image" Target="media/image148.png"/><Relationship Id="rId88" Type="http://schemas.openxmlformats.org/officeDocument/2006/relationships/image" Target="media/image147.jpeg"/><Relationship Id="rId87" Type="http://schemas.openxmlformats.org/officeDocument/2006/relationships/image" Target="media/image146.png"/><Relationship Id="rId86" Type="http://schemas.openxmlformats.org/officeDocument/2006/relationships/image" Target="media/image145.png"/><Relationship Id="rId85" Type="http://schemas.openxmlformats.org/officeDocument/2006/relationships/image" Target="media/image144.png"/><Relationship Id="rId84" Type="http://schemas.openxmlformats.org/officeDocument/2006/relationships/image" Target="media/image143.png"/><Relationship Id="rId83" Type="http://schemas.openxmlformats.org/officeDocument/2006/relationships/image" Target="media/image142.png"/><Relationship Id="rId82" Type="http://schemas.openxmlformats.org/officeDocument/2006/relationships/image" Target="media/image141.png"/><Relationship Id="rId81" Type="http://schemas.openxmlformats.org/officeDocument/2006/relationships/image" Target="media/image140.png"/><Relationship Id="rId80" Type="http://schemas.openxmlformats.org/officeDocument/2006/relationships/image" Target="media/image139.png"/><Relationship Id="rId8" Type="http://schemas.openxmlformats.org/officeDocument/2006/relationships/image" Target="media/image67.png"/><Relationship Id="rId79" Type="http://schemas.openxmlformats.org/officeDocument/2006/relationships/image" Target="media/image138.png"/><Relationship Id="rId78" Type="http://schemas.openxmlformats.org/officeDocument/2006/relationships/image" Target="media/image137.png"/><Relationship Id="rId77" Type="http://schemas.openxmlformats.org/officeDocument/2006/relationships/image" Target="media/image136.png"/><Relationship Id="rId76" Type="http://schemas.openxmlformats.org/officeDocument/2006/relationships/image" Target="media/image135.png"/><Relationship Id="rId75" Type="http://schemas.openxmlformats.org/officeDocument/2006/relationships/image" Target="media/image134.png"/><Relationship Id="rId74" Type="http://schemas.openxmlformats.org/officeDocument/2006/relationships/image" Target="media/image133.png"/><Relationship Id="rId73" Type="http://schemas.openxmlformats.org/officeDocument/2006/relationships/image" Target="media/image132.png"/><Relationship Id="rId72" Type="http://schemas.openxmlformats.org/officeDocument/2006/relationships/image" Target="media/image131.png"/><Relationship Id="rId71" Type="http://schemas.openxmlformats.org/officeDocument/2006/relationships/image" Target="media/image130.png"/><Relationship Id="rId70" Type="http://schemas.openxmlformats.org/officeDocument/2006/relationships/image" Target="media/image129.png"/><Relationship Id="rId7" Type="http://schemas.openxmlformats.org/officeDocument/2006/relationships/image" Target="media/image66.png"/><Relationship Id="rId69" Type="http://schemas.openxmlformats.org/officeDocument/2006/relationships/image" Target="media/image128.jpeg"/><Relationship Id="rId68" Type="http://schemas.openxmlformats.org/officeDocument/2006/relationships/image" Target="media/image127.png"/><Relationship Id="rId67" Type="http://schemas.openxmlformats.org/officeDocument/2006/relationships/image" Target="media/image126.png"/><Relationship Id="rId66" Type="http://schemas.openxmlformats.org/officeDocument/2006/relationships/image" Target="media/image125.png"/><Relationship Id="rId65" Type="http://schemas.openxmlformats.org/officeDocument/2006/relationships/image" Target="media/image124.png"/><Relationship Id="rId64" Type="http://schemas.openxmlformats.org/officeDocument/2006/relationships/image" Target="media/image123.png"/><Relationship Id="rId63" Type="http://schemas.openxmlformats.org/officeDocument/2006/relationships/image" Target="media/image122.png"/><Relationship Id="rId62" Type="http://schemas.openxmlformats.org/officeDocument/2006/relationships/image" Target="media/image121.png"/><Relationship Id="rId61" Type="http://schemas.openxmlformats.org/officeDocument/2006/relationships/image" Target="media/image120.png"/><Relationship Id="rId60" Type="http://schemas.openxmlformats.org/officeDocument/2006/relationships/image" Target="media/image119.png"/><Relationship Id="rId6" Type="http://schemas.openxmlformats.org/officeDocument/2006/relationships/image" Target="media/image65.png"/><Relationship Id="rId59" Type="http://schemas.openxmlformats.org/officeDocument/2006/relationships/image" Target="media/image118.png"/><Relationship Id="rId58" Type="http://schemas.openxmlformats.org/officeDocument/2006/relationships/image" Target="media/image117.png"/><Relationship Id="rId57" Type="http://schemas.openxmlformats.org/officeDocument/2006/relationships/image" Target="media/image116.png"/><Relationship Id="rId56" Type="http://schemas.openxmlformats.org/officeDocument/2006/relationships/image" Target="media/image115.png"/><Relationship Id="rId55" Type="http://schemas.openxmlformats.org/officeDocument/2006/relationships/image" Target="media/image114.png"/><Relationship Id="rId54" Type="http://schemas.openxmlformats.org/officeDocument/2006/relationships/image" Target="media/image113.png"/><Relationship Id="rId53" Type="http://schemas.openxmlformats.org/officeDocument/2006/relationships/image" Target="media/image112.png"/><Relationship Id="rId52" Type="http://schemas.openxmlformats.org/officeDocument/2006/relationships/image" Target="media/image111.png"/><Relationship Id="rId51" Type="http://schemas.openxmlformats.org/officeDocument/2006/relationships/image" Target="media/image110.png"/><Relationship Id="rId50" Type="http://schemas.openxmlformats.org/officeDocument/2006/relationships/image" Target="media/image109.png"/><Relationship Id="rId5" Type="http://schemas.openxmlformats.org/officeDocument/2006/relationships/image" Target="media/image64.jpeg"/><Relationship Id="rId49" Type="http://schemas.openxmlformats.org/officeDocument/2006/relationships/image" Target="media/image108.png"/><Relationship Id="rId48" Type="http://schemas.openxmlformats.org/officeDocument/2006/relationships/image" Target="media/image107.png"/><Relationship Id="rId47" Type="http://schemas.openxmlformats.org/officeDocument/2006/relationships/image" Target="media/image106.png"/><Relationship Id="rId46" Type="http://schemas.openxmlformats.org/officeDocument/2006/relationships/image" Target="media/image105.png"/><Relationship Id="rId45" Type="http://schemas.openxmlformats.org/officeDocument/2006/relationships/image" Target="media/image104.png"/><Relationship Id="rId44" Type="http://schemas.openxmlformats.org/officeDocument/2006/relationships/image" Target="media/image103.png"/><Relationship Id="rId43" Type="http://schemas.openxmlformats.org/officeDocument/2006/relationships/image" Target="media/image102.png"/><Relationship Id="rId42" Type="http://schemas.openxmlformats.org/officeDocument/2006/relationships/image" Target="media/image101.png"/><Relationship Id="rId41" Type="http://schemas.openxmlformats.org/officeDocument/2006/relationships/image" Target="media/image100.png"/><Relationship Id="rId40" Type="http://schemas.openxmlformats.org/officeDocument/2006/relationships/image" Target="media/image99.png"/><Relationship Id="rId4" Type="http://schemas.openxmlformats.org/officeDocument/2006/relationships/image" Target="media/image63.jpeg"/><Relationship Id="rId39" Type="http://schemas.openxmlformats.org/officeDocument/2006/relationships/image" Target="media/image98.png"/><Relationship Id="rId38" Type="http://schemas.openxmlformats.org/officeDocument/2006/relationships/image" Target="media/image97.png"/><Relationship Id="rId37" Type="http://schemas.openxmlformats.org/officeDocument/2006/relationships/image" Target="media/image96.png"/><Relationship Id="rId36" Type="http://schemas.openxmlformats.org/officeDocument/2006/relationships/image" Target="media/image95.png"/><Relationship Id="rId35" Type="http://schemas.openxmlformats.org/officeDocument/2006/relationships/image" Target="media/image94.png"/><Relationship Id="rId34" Type="http://schemas.openxmlformats.org/officeDocument/2006/relationships/image" Target="media/image93.png"/><Relationship Id="rId33" Type="http://schemas.openxmlformats.org/officeDocument/2006/relationships/image" Target="media/image92.png"/><Relationship Id="rId32" Type="http://schemas.openxmlformats.org/officeDocument/2006/relationships/image" Target="media/image91.jpeg"/><Relationship Id="rId31" Type="http://schemas.openxmlformats.org/officeDocument/2006/relationships/image" Target="media/image90.png"/><Relationship Id="rId30" Type="http://schemas.openxmlformats.org/officeDocument/2006/relationships/image" Target="media/image89.jpeg"/><Relationship Id="rId3" Type="http://schemas.openxmlformats.org/officeDocument/2006/relationships/image" Target="media/image62.png"/><Relationship Id="rId29" Type="http://schemas.openxmlformats.org/officeDocument/2006/relationships/image" Target="media/image88.jpeg"/><Relationship Id="rId28" Type="http://schemas.openxmlformats.org/officeDocument/2006/relationships/image" Target="media/image87.png"/><Relationship Id="rId27" Type="http://schemas.openxmlformats.org/officeDocument/2006/relationships/image" Target="media/image86.png"/><Relationship Id="rId26" Type="http://schemas.openxmlformats.org/officeDocument/2006/relationships/image" Target="media/image85.png"/><Relationship Id="rId25" Type="http://schemas.openxmlformats.org/officeDocument/2006/relationships/image" Target="media/image84.png"/><Relationship Id="rId24" Type="http://schemas.openxmlformats.org/officeDocument/2006/relationships/image" Target="media/image83.png"/><Relationship Id="rId23" Type="http://schemas.openxmlformats.org/officeDocument/2006/relationships/image" Target="media/image82.png"/><Relationship Id="rId22" Type="http://schemas.openxmlformats.org/officeDocument/2006/relationships/image" Target="media/image81.png"/><Relationship Id="rId21" Type="http://schemas.openxmlformats.org/officeDocument/2006/relationships/image" Target="media/image80.png"/><Relationship Id="rId20" Type="http://schemas.openxmlformats.org/officeDocument/2006/relationships/image" Target="media/image79.png"/><Relationship Id="rId2" Type="http://schemas.openxmlformats.org/officeDocument/2006/relationships/image" Target="media/image61.png"/><Relationship Id="rId195" Type="http://schemas.openxmlformats.org/officeDocument/2006/relationships/image" Target="media/image252.png"/><Relationship Id="rId194" Type="http://schemas.openxmlformats.org/officeDocument/2006/relationships/image" Target="media/image251.jpeg"/><Relationship Id="rId193" Type="http://schemas.openxmlformats.org/officeDocument/2006/relationships/image" Target="media/image250.jpeg"/><Relationship Id="rId192" Type="http://schemas.openxmlformats.org/officeDocument/2006/relationships/image" Target="media/image249.png"/><Relationship Id="rId191" Type="http://schemas.openxmlformats.org/officeDocument/2006/relationships/image" Target="media/image248.jpeg"/><Relationship Id="rId190" Type="http://schemas.openxmlformats.org/officeDocument/2006/relationships/image" Target="media/image247.png"/><Relationship Id="rId19" Type="http://schemas.openxmlformats.org/officeDocument/2006/relationships/image" Target="media/image78.png"/><Relationship Id="rId189" Type="http://schemas.openxmlformats.org/officeDocument/2006/relationships/image" Target="media/image246.png"/><Relationship Id="rId188" Type="http://schemas.openxmlformats.org/officeDocument/2006/relationships/image" Target="media/image245.png"/><Relationship Id="rId187" Type="http://schemas.openxmlformats.org/officeDocument/2006/relationships/image" Target="media/image58.png"/><Relationship Id="rId186" Type="http://schemas.openxmlformats.org/officeDocument/2006/relationships/image" Target="media/image244.jpeg"/><Relationship Id="rId185" Type="http://schemas.openxmlformats.org/officeDocument/2006/relationships/image" Target="media/image243.jpeg"/><Relationship Id="rId184" Type="http://schemas.openxmlformats.org/officeDocument/2006/relationships/image" Target="media/image242.png"/><Relationship Id="rId183" Type="http://schemas.openxmlformats.org/officeDocument/2006/relationships/image" Target="media/image241.png"/><Relationship Id="rId182" Type="http://schemas.openxmlformats.org/officeDocument/2006/relationships/image" Target="media/image240.png"/><Relationship Id="rId181" Type="http://schemas.openxmlformats.org/officeDocument/2006/relationships/image" Target="media/image239.png"/><Relationship Id="rId180" Type="http://schemas.openxmlformats.org/officeDocument/2006/relationships/image" Target="media/image238.png"/><Relationship Id="rId18" Type="http://schemas.openxmlformats.org/officeDocument/2006/relationships/image" Target="media/image77.png"/><Relationship Id="rId179" Type="http://schemas.openxmlformats.org/officeDocument/2006/relationships/image" Target="media/image237.png"/><Relationship Id="rId178" Type="http://schemas.openxmlformats.org/officeDocument/2006/relationships/image" Target="media/image236.png"/><Relationship Id="rId177" Type="http://schemas.openxmlformats.org/officeDocument/2006/relationships/image" Target="media/image235.jpeg"/><Relationship Id="rId176" Type="http://schemas.openxmlformats.org/officeDocument/2006/relationships/image" Target="media/image234.jpeg"/><Relationship Id="rId175" Type="http://schemas.openxmlformats.org/officeDocument/2006/relationships/image" Target="media/image233.jpeg"/><Relationship Id="rId174" Type="http://schemas.openxmlformats.org/officeDocument/2006/relationships/image" Target="media/image232.png"/><Relationship Id="rId173" Type="http://schemas.openxmlformats.org/officeDocument/2006/relationships/image" Target="media/image231.jpeg"/><Relationship Id="rId172" Type="http://schemas.openxmlformats.org/officeDocument/2006/relationships/image" Target="media/image230.jpeg"/><Relationship Id="rId171" Type="http://schemas.openxmlformats.org/officeDocument/2006/relationships/image" Target="media/image229.png"/><Relationship Id="rId170" Type="http://schemas.openxmlformats.org/officeDocument/2006/relationships/image" Target="media/image228.png"/><Relationship Id="rId17" Type="http://schemas.openxmlformats.org/officeDocument/2006/relationships/image" Target="media/image76.png"/><Relationship Id="rId169" Type="http://schemas.openxmlformats.org/officeDocument/2006/relationships/image" Target="media/image227.png"/><Relationship Id="rId168" Type="http://schemas.openxmlformats.org/officeDocument/2006/relationships/image" Target="media/image226.png"/><Relationship Id="rId167" Type="http://schemas.openxmlformats.org/officeDocument/2006/relationships/image" Target="media/image59.png"/><Relationship Id="rId166" Type="http://schemas.openxmlformats.org/officeDocument/2006/relationships/image" Target="media/image225.png"/><Relationship Id="rId165" Type="http://schemas.openxmlformats.org/officeDocument/2006/relationships/image" Target="media/image224.png"/><Relationship Id="rId164" Type="http://schemas.openxmlformats.org/officeDocument/2006/relationships/image" Target="media/image223.png"/><Relationship Id="rId163" Type="http://schemas.openxmlformats.org/officeDocument/2006/relationships/image" Target="media/image222.png"/><Relationship Id="rId162" Type="http://schemas.openxmlformats.org/officeDocument/2006/relationships/image" Target="media/image221.png"/><Relationship Id="rId161" Type="http://schemas.openxmlformats.org/officeDocument/2006/relationships/image" Target="media/image220.png"/><Relationship Id="rId160" Type="http://schemas.openxmlformats.org/officeDocument/2006/relationships/image" Target="media/image219.png"/><Relationship Id="rId16" Type="http://schemas.openxmlformats.org/officeDocument/2006/relationships/image" Target="media/image75.png"/><Relationship Id="rId159" Type="http://schemas.openxmlformats.org/officeDocument/2006/relationships/image" Target="media/image218.png"/><Relationship Id="rId158" Type="http://schemas.openxmlformats.org/officeDocument/2006/relationships/image" Target="media/image217.png"/><Relationship Id="rId157" Type="http://schemas.openxmlformats.org/officeDocument/2006/relationships/image" Target="media/image216.png"/><Relationship Id="rId156" Type="http://schemas.openxmlformats.org/officeDocument/2006/relationships/image" Target="media/image215.png"/><Relationship Id="rId155" Type="http://schemas.openxmlformats.org/officeDocument/2006/relationships/image" Target="media/image214.png"/><Relationship Id="rId154" Type="http://schemas.openxmlformats.org/officeDocument/2006/relationships/image" Target="media/image213.png"/><Relationship Id="rId153" Type="http://schemas.openxmlformats.org/officeDocument/2006/relationships/image" Target="media/image212.png"/><Relationship Id="rId152" Type="http://schemas.openxmlformats.org/officeDocument/2006/relationships/image" Target="media/image211.png"/><Relationship Id="rId151" Type="http://schemas.openxmlformats.org/officeDocument/2006/relationships/image" Target="media/image210.jpeg"/><Relationship Id="rId150" Type="http://schemas.openxmlformats.org/officeDocument/2006/relationships/image" Target="media/image209.png"/><Relationship Id="rId15" Type="http://schemas.openxmlformats.org/officeDocument/2006/relationships/image" Target="media/image74.png"/><Relationship Id="rId149" Type="http://schemas.openxmlformats.org/officeDocument/2006/relationships/image" Target="media/image208.png"/><Relationship Id="rId148" Type="http://schemas.openxmlformats.org/officeDocument/2006/relationships/image" Target="media/image207.jpeg"/><Relationship Id="rId147" Type="http://schemas.openxmlformats.org/officeDocument/2006/relationships/image" Target="media/image206.jpeg"/><Relationship Id="rId146" Type="http://schemas.openxmlformats.org/officeDocument/2006/relationships/image" Target="media/image205.png"/><Relationship Id="rId145" Type="http://schemas.openxmlformats.org/officeDocument/2006/relationships/image" Target="media/image204.png"/><Relationship Id="rId144" Type="http://schemas.openxmlformats.org/officeDocument/2006/relationships/image" Target="media/image203.png"/><Relationship Id="rId143" Type="http://schemas.openxmlformats.org/officeDocument/2006/relationships/image" Target="media/image202.jpeg"/><Relationship Id="rId142" Type="http://schemas.openxmlformats.org/officeDocument/2006/relationships/image" Target="media/image201.jpeg"/><Relationship Id="rId141" Type="http://schemas.openxmlformats.org/officeDocument/2006/relationships/image" Target="media/image200.jpeg"/><Relationship Id="rId140" Type="http://schemas.openxmlformats.org/officeDocument/2006/relationships/image" Target="media/image199.png"/><Relationship Id="rId14" Type="http://schemas.openxmlformats.org/officeDocument/2006/relationships/image" Target="media/image73.png"/><Relationship Id="rId139" Type="http://schemas.openxmlformats.org/officeDocument/2006/relationships/image" Target="media/image198.jpeg"/><Relationship Id="rId138" Type="http://schemas.openxmlformats.org/officeDocument/2006/relationships/image" Target="media/image197.png"/><Relationship Id="rId137" Type="http://schemas.openxmlformats.org/officeDocument/2006/relationships/image" Target="media/image196.png"/><Relationship Id="rId136" Type="http://schemas.openxmlformats.org/officeDocument/2006/relationships/image" Target="media/image195.png"/><Relationship Id="rId135" Type="http://schemas.openxmlformats.org/officeDocument/2006/relationships/image" Target="media/image194.png"/><Relationship Id="rId134" Type="http://schemas.openxmlformats.org/officeDocument/2006/relationships/image" Target="media/image193.png"/><Relationship Id="rId133" Type="http://schemas.openxmlformats.org/officeDocument/2006/relationships/image" Target="media/image192.jpeg"/><Relationship Id="rId132" Type="http://schemas.openxmlformats.org/officeDocument/2006/relationships/image" Target="media/image191.jpeg"/><Relationship Id="rId131" Type="http://schemas.openxmlformats.org/officeDocument/2006/relationships/image" Target="media/image190.png"/><Relationship Id="rId130" Type="http://schemas.openxmlformats.org/officeDocument/2006/relationships/image" Target="media/image189.png"/><Relationship Id="rId13" Type="http://schemas.openxmlformats.org/officeDocument/2006/relationships/image" Target="media/image72.png"/><Relationship Id="rId129" Type="http://schemas.openxmlformats.org/officeDocument/2006/relationships/image" Target="media/image188.png"/><Relationship Id="rId128" Type="http://schemas.openxmlformats.org/officeDocument/2006/relationships/image" Target="media/image187.png"/><Relationship Id="rId127" Type="http://schemas.openxmlformats.org/officeDocument/2006/relationships/image" Target="media/image186.png"/><Relationship Id="rId126" Type="http://schemas.openxmlformats.org/officeDocument/2006/relationships/image" Target="media/image185.png"/><Relationship Id="rId125" Type="http://schemas.openxmlformats.org/officeDocument/2006/relationships/image" Target="media/image184.png"/><Relationship Id="rId124" Type="http://schemas.openxmlformats.org/officeDocument/2006/relationships/image" Target="media/image183.png"/><Relationship Id="rId123" Type="http://schemas.openxmlformats.org/officeDocument/2006/relationships/image" Target="media/image182.png"/><Relationship Id="rId122" Type="http://schemas.openxmlformats.org/officeDocument/2006/relationships/image" Target="media/image181.png"/><Relationship Id="rId121" Type="http://schemas.openxmlformats.org/officeDocument/2006/relationships/image" Target="media/image180.png"/><Relationship Id="rId120" Type="http://schemas.openxmlformats.org/officeDocument/2006/relationships/image" Target="media/image179.jpeg"/><Relationship Id="rId12" Type="http://schemas.openxmlformats.org/officeDocument/2006/relationships/image" Target="media/image71.png"/><Relationship Id="rId119" Type="http://schemas.openxmlformats.org/officeDocument/2006/relationships/image" Target="media/image178.jpeg"/><Relationship Id="rId118" Type="http://schemas.openxmlformats.org/officeDocument/2006/relationships/image" Target="media/image177.jpeg"/><Relationship Id="rId117" Type="http://schemas.openxmlformats.org/officeDocument/2006/relationships/image" Target="media/image176.jpeg"/><Relationship Id="rId116" Type="http://schemas.openxmlformats.org/officeDocument/2006/relationships/image" Target="media/image175.jpeg"/><Relationship Id="rId115" Type="http://schemas.openxmlformats.org/officeDocument/2006/relationships/image" Target="media/image174.jpeg"/><Relationship Id="rId114" Type="http://schemas.openxmlformats.org/officeDocument/2006/relationships/image" Target="media/image173.png"/><Relationship Id="rId113" Type="http://schemas.openxmlformats.org/officeDocument/2006/relationships/image" Target="media/image172.png"/><Relationship Id="rId112" Type="http://schemas.openxmlformats.org/officeDocument/2006/relationships/image" Target="media/image171.jpeg"/><Relationship Id="rId111" Type="http://schemas.openxmlformats.org/officeDocument/2006/relationships/image" Target="media/image170.png"/><Relationship Id="rId110" Type="http://schemas.openxmlformats.org/officeDocument/2006/relationships/image" Target="media/image169.png"/><Relationship Id="rId11" Type="http://schemas.openxmlformats.org/officeDocument/2006/relationships/image" Target="media/image70.png"/><Relationship Id="rId109" Type="http://schemas.openxmlformats.org/officeDocument/2006/relationships/image" Target="media/image168.jpeg"/><Relationship Id="rId108" Type="http://schemas.openxmlformats.org/officeDocument/2006/relationships/image" Target="media/image167.jpeg"/><Relationship Id="rId107" Type="http://schemas.openxmlformats.org/officeDocument/2006/relationships/image" Target="media/image166.jpeg"/><Relationship Id="rId106" Type="http://schemas.openxmlformats.org/officeDocument/2006/relationships/image" Target="media/image165.png"/><Relationship Id="rId105" Type="http://schemas.openxmlformats.org/officeDocument/2006/relationships/image" Target="media/image164.png"/><Relationship Id="rId104" Type="http://schemas.openxmlformats.org/officeDocument/2006/relationships/image" Target="media/image163.png"/><Relationship Id="rId103" Type="http://schemas.openxmlformats.org/officeDocument/2006/relationships/image" Target="media/image162.png"/><Relationship Id="rId102" Type="http://schemas.openxmlformats.org/officeDocument/2006/relationships/image" Target="media/image161.png"/><Relationship Id="rId101" Type="http://schemas.openxmlformats.org/officeDocument/2006/relationships/image" Target="media/image160.png"/><Relationship Id="rId100" Type="http://schemas.openxmlformats.org/officeDocument/2006/relationships/image" Target="media/image159.png"/><Relationship Id="rId10" Type="http://schemas.openxmlformats.org/officeDocument/2006/relationships/image" Target="media/image69.png"/><Relationship Id="rId1" Type="http://schemas.openxmlformats.org/officeDocument/2006/relationships/image" Target="media/image60.png"/></Relationships>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www.wps.cn/officeDocument/2020/cellImage" Target="cellimages.xml"/><Relationship Id="rId6" Type="http://schemas.openxmlformats.org/officeDocument/2006/relationships/sharedStrings" Target="sharedString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png"/><Relationship Id="rId7" Type="http://schemas.openxmlformats.org/officeDocument/2006/relationships/image" Target="../media/image7.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1" Type="http://schemas.openxmlformats.org/officeDocument/2006/relationships/image" Target="../media/image11.png"/><Relationship Id="rId10" Type="http://schemas.openxmlformats.org/officeDocument/2006/relationships/image" Target="../media/image10.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9" Type="http://schemas.openxmlformats.org/officeDocument/2006/relationships/image" Target="../media/image20.png"/><Relationship Id="rId8" Type="http://schemas.openxmlformats.org/officeDocument/2006/relationships/image" Target="../media/image19.png"/><Relationship Id="rId7" Type="http://schemas.openxmlformats.org/officeDocument/2006/relationships/image" Target="../media/image18.png"/><Relationship Id="rId6" Type="http://schemas.openxmlformats.org/officeDocument/2006/relationships/image" Target="../media/image17.png"/><Relationship Id="rId5" Type="http://schemas.openxmlformats.org/officeDocument/2006/relationships/image" Target="../media/image16.png"/><Relationship Id="rId4" Type="http://schemas.openxmlformats.org/officeDocument/2006/relationships/image" Target="../media/image15.png"/><Relationship Id="rId31" Type="http://schemas.openxmlformats.org/officeDocument/2006/relationships/image" Target="../media/image42.png"/><Relationship Id="rId30" Type="http://schemas.openxmlformats.org/officeDocument/2006/relationships/image" Target="../media/image41.png"/><Relationship Id="rId3" Type="http://schemas.openxmlformats.org/officeDocument/2006/relationships/image" Target="../media/image14.png"/><Relationship Id="rId29" Type="http://schemas.openxmlformats.org/officeDocument/2006/relationships/image" Target="../media/image40.png"/><Relationship Id="rId28" Type="http://schemas.openxmlformats.org/officeDocument/2006/relationships/image" Target="../media/image39.png"/><Relationship Id="rId27" Type="http://schemas.openxmlformats.org/officeDocument/2006/relationships/image" Target="../media/image38.png"/><Relationship Id="rId26" Type="http://schemas.openxmlformats.org/officeDocument/2006/relationships/image" Target="../media/image37.png"/><Relationship Id="rId25" Type="http://schemas.openxmlformats.org/officeDocument/2006/relationships/image" Target="../media/image36.png"/><Relationship Id="rId24" Type="http://schemas.openxmlformats.org/officeDocument/2006/relationships/image" Target="../media/image35.png"/><Relationship Id="rId23" Type="http://schemas.openxmlformats.org/officeDocument/2006/relationships/image" Target="../media/image34.png"/><Relationship Id="rId22" Type="http://schemas.openxmlformats.org/officeDocument/2006/relationships/image" Target="../media/image33.png"/><Relationship Id="rId21" Type="http://schemas.openxmlformats.org/officeDocument/2006/relationships/image" Target="../media/image32.png"/><Relationship Id="rId20" Type="http://schemas.openxmlformats.org/officeDocument/2006/relationships/image" Target="../media/image31.png"/><Relationship Id="rId2" Type="http://schemas.openxmlformats.org/officeDocument/2006/relationships/image" Target="../media/image13.png"/><Relationship Id="rId19" Type="http://schemas.openxmlformats.org/officeDocument/2006/relationships/image" Target="../media/image30.png"/><Relationship Id="rId18" Type="http://schemas.openxmlformats.org/officeDocument/2006/relationships/image" Target="../media/image29.png"/><Relationship Id="rId17" Type="http://schemas.openxmlformats.org/officeDocument/2006/relationships/image" Target="../media/image28.png"/><Relationship Id="rId16" Type="http://schemas.openxmlformats.org/officeDocument/2006/relationships/image" Target="../media/image27.png"/><Relationship Id="rId15" Type="http://schemas.openxmlformats.org/officeDocument/2006/relationships/image" Target="../media/image26.png"/><Relationship Id="rId14" Type="http://schemas.openxmlformats.org/officeDocument/2006/relationships/image" Target="../media/image25.png"/><Relationship Id="rId13" Type="http://schemas.openxmlformats.org/officeDocument/2006/relationships/image" Target="../media/image24.png"/><Relationship Id="rId12" Type="http://schemas.openxmlformats.org/officeDocument/2006/relationships/image" Target="../media/image23.png"/><Relationship Id="rId11" Type="http://schemas.openxmlformats.org/officeDocument/2006/relationships/image" Target="../media/image22.png"/><Relationship Id="rId10" Type="http://schemas.openxmlformats.org/officeDocument/2006/relationships/image" Target="../media/image21.png"/><Relationship Id="rId1" Type="http://schemas.openxmlformats.org/officeDocument/2006/relationships/image" Target="../media/image12.png"/></Relationships>
</file>

<file path=xl/drawings/_rels/drawing3.xml.rels><?xml version="1.0" encoding="UTF-8" standalone="yes"?>
<Relationships xmlns="http://schemas.openxmlformats.org/package/2006/relationships"><Relationship Id="rId9" Type="http://schemas.openxmlformats.org/officeDocument/2006/relationships/image" Target="../media/image51.png"/><Relationship Id="rId8" Type="http://schemas.openxmlformats.org/officeDocument/2006/relationships/image" Target="../media/image50.png"/><Relationship Id="rId7" Type="http://schemas.openxmlformats.org/officeDocument/2006/relationships/image" Target="../media/image49.png"/><Relationship Id="rId6" Type="http://schemas.openxmlformats.org/officeDocument/2006/relationships/image" Target="../media/image48.png"/><Relationship Id="rId5" Type="http://schemas.openxmlformats.org/officeDocument/2006/relationships/image" Target="../media/image47.png"/><Relationship Id="rId4" Type="http://schemas.openxmlformats.org/officeDocument/2006/relationships/image" Target="../media/image46.png"/><Relationship Id="rId3" Type="http://schemas.openxmlformats.org/officeDocument/2006/relationships/image" Target="../media/image45.png"/><Relationship Id="rId2" Type="http://schemas.openxmlformats.org/officeDocument/2006/relationships/image" Target="../media/image44.png"/><Relationship Id="rId14" Type="http://schemas.openxmlformats.org/officeDocument/2006/relationships/image" Target="../media/image56.png"/><Relationship Id="rId13" Type="http://schemas.openxmlformats.org/officeDocument/2006/relationships/image" Target="../media/image55.png"/><Relationship Id="rId12" Type="http://schemas.openxmlformats.org/officeDocument/2006/relationships/image" Target="../media/image54.png"/><Relationship Id="rId11" Type="http://schemas.openxmlformats.org/officeDocument/2006/relationships/image" Target="../media/image53.png"/><Relationship Id="rId10" Type="http://schemas.openxmlformats.org/officeDocument/2006/relationships/image" Target="../media/image52.png"/><Relationship Id="rId1" Type="http://schemas.openxmlformats.org/officeDocument/2006/relationships/image" Target="../media/image43.png"/></Relationships>
</file>

<file path=xl/drawings/_rels/drawing4.xml.rels><?xml version="1.0" encoding="UTF-8" standalone="yes"?>
<Relationships xmlns="http://schemas.openxmlformats.org/package/2006/relationships"><Relationship Id="rId3" Type="http://schemas.openxmlformats.org/officeDocument/2006/relationships/image" Target="../media/image59.png"/><Relationship Id="rId2" Type="http://schemas.openxmlformats.org/officeDocument/2006/relationships/image" Target="../media/image58.png"/><Relationship Id="rId1" Type="http://schemas.openxmlformats.org/officeDocument/2006/relationships/image" Target="../media/image57.png"/></Relationships>
</file>

<file path=xl/drawings/drawing1.xml><?xml version="1.0" encoding="utf-8"?>
<xdr:wsDr xmlns:xdr="http://schemas.openxmlformats.org/drawingml/2006/spreadsheetDrawing" xmlns:r="http://schemas.openxmlformats.org/officeDocument/2006/relationships" xmlns:a="http://schemas.openxmlformats.org/drawingml/2006/main">
  <xdr:oneCellAnchor>
    <xdr:from>
      <xdr:col>3</xdr:col>
      <xdr:colOff>539115</xdr:colOff>
      <xdr:row>2</xdr:row>
      <xdr:rowOff>1436370</xdr:rowOff>
    </xdr:from>
    <xdr:ext cx="516890" cy="335280"/>
    <xdr:pic>
      <xdr:nvPicPr>
        <xdr:cNvPr id="60" name="image9"/>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2446020" y="2122170"/>
          <a:ext cx="516890" cy="335280"/>
        </a:xfrm>
        <a:prstGeom prst="rect">
          <a:avLst/>
        </a:prstGeom>
      </xdr:spPr>
    </xdr:pic>
    <xdr:clientData/>
  </xdr:oneCellAnchor>
  <xdr:oneCellAnchor>
    <xdr:from>
      <xdr:col>3</xdr:col>
      <xdr:colOff>461645</xdr:colOff>
      <xdr:row>2</xdr:row>
      <xdr:rowOff>247650</xdr:rowOff>
    </xdr:from>
    <xdr:ext cx="685165" cy="297180"/>
    <xdr:pic>
      <xdr:nvPicPr>
        <xdr:cNvPr id="63" name="image38"/>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2368550" y="933450"/>
          <a:ext cx="685165" cy="297180"/>
        </a:xfrm>
        <a:prstGeom prst="rect">
          <a:avLst/>
        </a:prstGeom>
      </xdr:spPr>
    </xdr:pic>
    <xdr:clientData/>
  </xdr:oneCellAnchor>
  <xdr:twoCellAnchor>
    <xdr:from>
      <xdr:col>3</xdr:col>
      <xdr:colOff>153035</xdr:colOff>
      <xdr:row>10</xdr:row>
      <xdr:rowOff>716915</xdr:rowOff>
    </xdr:from>
    <xdr:to>
      <xdr:col>3</xdr:col>
      <xdr:colOff>1594485</xdr:colOff>
      <xdr:row>10</xdr:row>
      <xdr:rowOff>2064385</xdr:rowOff>
    </xdr:to>
    <xdr:pic>
      <xdr:nvPicPr>
        <xdr:cNvPr id="65" name="图片 64"/>
        <xdr:cNvPicPr>
          <a:picLocks noChangeAspect="1"/>
        </xdr:cNvPicPr>
      </xdr:nvPicPr>
      <xdr:blipFill>
        <a:blip r:embed="rId3"/>
        <a:stretch>
          <a:fillRect/>
        </a:stretch>
      </xdr:blipFill>
      <xdr:spPr>
        <a:xfrm>
          <a:off x="2059940" y="17265015"/>
          <a:ext cx="1441450" cy="1327785"/>
        </a:xfrm>
        <a:prstGeom prst="rect">
          <a:avLst/>
        </a:prstGeom>
        <a:noFill/>
        <a:ln w="9525">
          <a:noFill/>
        </a:ln>
      </xdr:spPr>
    </xdr:pic>
    <xdr:clientData/>
  </xdr:twoCellAnchor>
  <xdr:twoCellAnchor>
    <xdr:from>
      <xdr:col>3</xdr:col>
      <xdr:colOff>177165</xdr:colOff>
      <xdr:row>12</xdr:row>
      <xdr:rowOff>1092835</xdr:rowOff>
    </xdr:from>
    <xdr:to>
      <xdr:col>3</xdr:col>
      <xdr:colOff>1685925</xdr:colOff>
      <xdr:row>12</xdr:row>
      <xdr:rowOff>2495550</xdr:rowOff>
    </xdr:to>
    <xdr:pic>
      <xdr:nvPicPr>
        <xdr:cNvPr id="66" name="图片 65"/>
        <xdr:cNvPicPr>
          <a:picLocks noChangeAspect="1"/>
        </xdr:cNvPicPr>
      </xdr:nvPicPr>
      <xdr:blipFill>
        <a:blip r:embed="rId4"/>
        <a:stretch>
          <a:fillRect/>
        </a:stretch>
      </xdr:blipFill>
      <xdr:spPr>
        <a:xfrm>
          <a:off x="2084070" y="24879935"/>
          <a:ext cx="1508760" cy="1402715"/>
        </a:xfrm>
        <a:prstGeom prst="rect">
          <a:avLst/>
        </a:prstGeom>
        <a:noFill/>
        <a:ln w="9525">
          <a:noFill/>
        </a:ln>
      </xdr:spPr>
    </xdr:pic>
    <xdr:clientData/>
  </xdr:twoCellAnchor>
  <xdr:twoCellAnchor>
    <xdr:from>
      <xdr:col>3</xdr:col>
      <xdr:colOff>233045</xdr:colOff>
      <xdr:row>16</xdr:row>
      <xdr:rowOff>606425</xdr:rowOff>
    </xdr:from>
    <xdr:to>
      <xdr:col>3</xdr:col>
      <xdr:colOff>1588135</xdr:colOff>
      <xdr:row>16</xdr:row>
      <xdr:rowOff>2065020</xdr:rowOff>
    </xdr:to>
    <xdr:pic>
      <xdr:nvPicPr>
        <xdr:cNvPr id="67" name="图片 66"/>
        <xdr:cNvPicPr>
          <a:picLocks noChangeAspect="1"/>
        </xdr:cNvPicPr>
      </xdr:nvPicPr>
      <xdr:blipFill>
        <a:blip r:embed="rId5"/>
        <a:stretch>
          <a:fillRect/>
        </a:stretch>
      </xdr:blipFill>
      <xdr:spPr>
        <a:xfrm>
          <a:off x="2139950" y="32267525"/>
          <a:ext cx="1355090" cy="1458595"/>
        </a:xfrm>
        <a:prstGeom prst="rect">
          <a:avLst/>
        </a:prstGeom>
        <a:noFill/>
        <a:ln w="9525">
          <a:noFill/>
        </a:ln>
      </xdr:spPr>
    </xdr:pic>
    <xdr:clientData/>
  </xdr:twoCellAnchor>
  <xdr:twoCellAnchor editAs="oneCell">
    <xdr:from>
      <xdr:col>3</xdr:col>
      <xdr:colOff>535305</xdr:colOff>
      <xdr:row>2</xdr:row>
      <xdr:rowOff>805180</xdr:rowOff>
    </xdr:from>
    <xdr:to>
      <xdr:col>3</xdr:col>
      <xdr:colOff>1070610</xdr:colOff>
      <xdr:row>2</xdr:row>
      <xdr:rowOff>1118235</xdr:rowOff>
    </xdr:to>
    <xdr:pic>
      <xdr:nvPicPr>
        <xdr:cNvPr id="2" name="图片 1"/>
        <xdr:cNvPicPr>
          <a:picLocks noChangeAspect="1"/>
        </xdr:cNvPicPr>
      </xdr:nvPicPr>
      <xdr:blipFill>
        <a:blip r:embed="rId6"/>
        <a:stretch>
          <a:fillRect/>
        </a:stretch>
      </xdr:blipFill>
      <xdr:spPr>
        <a:xfrm>
          <a:off x="2442210" y="1490980"/>
          <a:ext cx="535305" cy="313055"/>
        </a:xfrm>
        <a:prstGeom prst="rect">
          <a:avLst/>
        </a:prstGeom>
        <a:noFill/>
        <a:ln w="9525">
          <a:noFill/>
        </a:ln>
      </xdr:spPr>
    </xdr:pic>
    <xdr:clientData/>
  </xdr:twoCellAnchor>
  <xdr:twoCellAnchor editAs="oneCell">
    <xdr:from>
      <xdr:col>3</xdr:col>
      <xdr:colOff>432435</xdr:colOff>
      <xdr:row>4</xdr:row>
      <xdr:rowOff>184785</xdr:rowOff>
    </xdr:from>
    <xdr:to>
      <xdr:col>3</xdr:col>
      <xdr:colOff>1296035</xdr:colOff>
      <xdr:row>4</xdr:row>
      <xdr:rowOff>1037590</xdr:rowOff>
    </xdr:to>
    <xdr:pic>
      <xdr:nvPicPr>
        <xdr:cNvPr id="3" name="图片 2"/>
        <xdr:cNvPicPr>
          <a:picLocks noChangeAspect="1"/>
        </xdr:cNvPicPr>
      </xdr:nvPicPr>
      <xdr:blipFill>
        <a:blip r:embed="rId7"/>
        <a:stretch>
          <a:fillRect/>
        </a:stretch>
      </xdr:blipFill>
      <xdr:spPr>
        <a:xfrm>
          <a:off x="2339340" y="7423785"/>
          <a:ext cx="863600" cy="852805"/>
        </a:xfrm>
        <a:prstGeom prst="rect">
          <a:avLst/>
        </a:prstGeom>
        <a:noFill/>
        <a:ln w="9525">
          <a:noFill/>
        </a:ln>
      </xdr:spPr>
    </xdr:pic>
    <xdr:clientData/>
  </xdr:twoCellAnchor>
  <xdr:twoCellAnchor editAs="oneCell">
    <xdr:from>
      <xdr:col>3</xdr:col>
      <xdr:colOff>362585</xdr:colOff>
      <xdr:row>6</xdr:row>
      <xdr:rowOff>274955</xdr:rowOff>
    </xdr:from>
    <xdr:to>
      <xdr:col>3</xdr:col>
      <xdr:colOff>1353185</xdr:colOff>
      <xdr:row>6</xdr:row>
      <xdr:rowOff>1149985</xdr:rowOff>
    </xdr:to>
    <xdr:pic>
      <xdr:nvPicPr>
        <xdr:cNvPr id="4" name="图片 3"/>
        <xdr:cNvPicPr>
          <a:picLocks noChangeAspect="1"/>
        </xdr:cNvPicPr>
      </xdr:nvPicPr>
      <xdr:blipFill>
        <a:blip r:embed="rId8"/>
        <a:stretch>
          <a:fillRect/>
        </a:stretch>
      </xdr:blipFill>
      <xdr:spPr>
        <a:xfrm>
          <a:off x="2269490" y="10028555"/>
          <a:ext cx="990600" cy="875030"/>
        </a:xfrm>
        <a:prstGeom prst="rect">
          <a:avLst/>
        </a:prstGeom>
        <a:noFill/>
        <a:ln w="9525">
          <a:noFill/>
        </a:ln>
      </xdr:spPr>
    </xdr:pic>
    <xdr:clientData/>
  </xdr:twoCellAnchor>
  <xdr:twoCellAnchor editAs="oneCell">
    <xdr:from>
      <xdr:col>3</xdr:col>
      <xdr:colOff>405130</xdr:colOff>
      <xdr:row>7</xdr:row>
      <xdr:rowOff>243840</xdr:rowOff>
    </xdr:from>
    <xdr:to>
      <xdr:col>3</xdr:col>
      <xdr:colOff>1235075</xdr:colOff>
      <xdr:row>7</xdr:row>
      <xdr:rowOff>1005205</xdr:rowOff>
    </xdr:to>
    <xdr:pic>
      <xdr:nvPicPr>
        <xdr:cNvPr id="5" name="图片 4"/>
        <xdr:cNvPicPr>
          <a:picLocks noChangeAspect="1"/>
        </xdr:cNvPicPr>
      </xdr:nvPicPr>
      <xdr:blipFill>
        <a:blip r:embed="rId9"/>
        <a:stretch>
          <a:fillRect/>
        </a:stretch>
      </xdr:blipFill>
      <xdr:spPr>
        <a:xfrm>
          <a:off x="2312035" y="11292840"/>
          <a:ext cx="829945" cy="761365"/>
        </a:xfrm>
        <a:prstGeom prst="rect">
          <a:avLst/>
        </a:prstGeom>
        <a:noFill/>
        <a:ln w="9525">
          <a:noFill/>
        </a:ln>
      </xdr:spPr>
    </xdr:pic>
    <xdr:clientData/>
  </xdr:twoCellAnchor>
  <xdr:twoCellAnchor editAs="oneCell">
    <xdr:from>
      <xdr:col>3</xdr:col>
      <xdr:colOff>274320</xdr:colOff>
      <xdr:row>8</xdr:row>
      <xdr:rowOff>268605</xdr:rowOff>
    </xdr:from>
    <xdr:to>
      <xdr:col>3</xdr:col>
      <xdr:colOff>1147445</xdr:colOff>
      <xdr:row>8</xdr:row>
      <xdr:rowOff>1051560</xdr:rowOff>
    </xdr:to>
    <xdr:pic>
      <xdr:nvPicPr>
        <xdr:cNvPr id="6" name="图片 5"/>
        <xdr:cNvPicPr>
          <a:picLocks noChangeAspect="1"/>
        </xdr:cNvPicPr>
      </xdr:nvPicPr>
      <xdr:blipFill>
        <a:blip r:embed="rId10"/>
        <a:stretch>
          <a:fillRect/>
        </a:stretch>
      </xdr:blipFill>
      <xdr:spPr>
        <a:xfrm>
          <a:off x="2181225" y="12613005"/>
          <a:ext cx="873125" cy="782955"/>
        </a:xfrm>
        <a:prstGeom prst="rect">
          <a:avLst/>
        </a:prstGeom>
        <a:noFill/>
        <a:ln w="9525">
          <a:noFill/>
        </a:ln>
      </xdr:spPr>
    </xdr:pic>
    <xdr:clientData/>
  </xdr:twoCellAnchor>
  <xdr:twoCellAnchor editAs="oneCell">
    <xdr:from>
      <xdr:col>3</xdr:col>
      <xdr:colOff>304800</xdr:colOff>
      <xdr:row>14</xdr:row>
      <xdr:rowOff>474345</xdr:rowOff>
    </xdr:from>
    <xdr:to>
      <xdr:col>3</xdr:col>
      <xdr:colOff>1370330</xdr:colOff>
      <xdr:row>14</xdr:row>
      <xdr:rowOff>984250</xdr:rowOff>
    </xdr:to>
    <xdr:pic>
      <xdr:nvPicPr>
        <xdr:cNvPr id="7" name="图片 6"/>
        <xdr:cNvPicPr>
          <a:picLocks noChangeAspect="1"/>
        </xdr:cNvPicPr>
      </xdr:nvPicPr>
      <xdr:blipFill>
        <a:blip r:embed="rId11"/>
        <a:stretch>
          <a:fillRect/>
        </a:stretch>
      </xdr:blipFill>
      <xdr:spPr>
        <a:xfrm>
          <a:off x="2211705" y="29544645"/>
          <a:ext cx="1065530" cy="509905"/>
        </a:xfrm>
        <a:prstGeom prst="rect">
          <a:avLst/>
        </a:prstGeom>
        <a:noFill/>
        <a:ln w="9525">
          <a:noFill/>
        </a:ln>
      </xdr:spPr>
    </xdr:pic>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200025</xdr:colOff>
      <xdr:row>16</xdr:row>
      <xdr:rowOff>149225</xdr:rowOff>
    </xdr:from>
    <xdr:to>
      <xdr:col>3</xdr:col>
      <xdr:colOff>1623695</xdr:colOff>
      <xdr:row>16</xdr:row>
      <xdr:rowOff>1111250</xdr:rowOff>
    </xdr:to>
    <xdr:pic>
      <xdr:nvPicPr>
        <xdr:cNvPr id="10" name="图片 9"/>
        <xdr:cNvPicPr>
          <a:picLocks noChangeAspect="1"/>
        </xdr:cNvPicPr>
      </xdr:nvPicPr>
      <xdr:blipFill>
        <a:blip r:embed="rId1" cstate="print">
          <a:lum contrast="12000"/>
        </a:blip>
        <a:stretch>
          <a:fillRect/>
        </a:stretch>
      </xdr:blipFill>
      <xdr:spPr>
        <a:xfrm>
          <a:off x="2077085" y="18631535"/>
          <a:ext cx="1423670" cy="962025"/>
        </a:xfrm>
        <a:prstGeom prst="rect">
          <a:avLst/>
        </a:prstGeom>
        <a:noFill/>
        <a:ln w="9525">
          <a:noFill/>
        </a:ln>
      </xdr:spPr>
    </xdr:pic>
    <xdr:clientData/>
  </xdr:twoCellAnchor>
  <xdr:twoCellAnchor editAs="oneCell">
    <xdr:from>
      <xdr:col>3</xdr:col>
      <xdr:colOff>390525</xdr:colOff>
      <xdr:row>5</xdr:row>
      <xdr:rowOff>44450</xdr:rowOff>
    </xdr:from>
    <xdr:to>
      <xdr:col>3</xdr:col>
      <xdr:colOff>1486535</xdr:colOff>
      <xdr:row>5</xdr:row>
      <xdr:rowOff>1184275</xdr:rowOff>
    </xdr:to>
    <xdr:pic>
      <xdr:nvPicPr>
        <xdr:cNvPr id="17" name="图片 16"/>
        <xdr:cNvPicPr>
          <a:picLocks noChangeAspect="1"/>
        </xdr:cNvPicPr>
      </xdr:nvPicPr>
      <xdr:blipFill>
        <a:blip r:embed="rId2" cstate="print"/>
        <a:stretch>
          <a:fillRect/>
        </a:stretch>
      </xdr:blipFill>
      <xdr:spPr>
        <a:xfrm>
          <a:off x="2267585" y="4563745"/>
          <a:ext cx="1096010" cy="1139825"/>
        </a:xfrm>
        <a:prstGeom prst="rect">
          <a:avLst/>
        </a:prstGeom>
        <a:noFill/>
        <a:ln w="9525">
          <a:noFill/>
        </a:ln>
      </xdr:spPr>
    </xdr:pic>
    <xdr:clientData/>
  </xdr:twoCellAnchor>
  <xdr:twoCellAnchor editAs="oneCell">
    <xdr:from>
      <xdr:col>3</xdr:col>
      <xdr:colOff>407670</xdr:colOff>
      <xdr:row>7</xdr:row>
      <xdr:rowOff>88900</xdr:rowOff>
    </xdr:from>
    <xdr:to>
      <xdr:col>3</xdr:col>
      <xdr:colOff>1534795</xdr:colOff>
      <xdr:row>7</xdr:row>
      <xdr:rowOff>1147445</xdr:rowOff>
    </xdr:to>
    <xdr:pic>
      <xdr:nvPicPr>
        <xdr:cNvPr id="43" name="图片 42"/>
        <xdr:cNvPicPr>
          <a:picLocks noChangeAspect="1"/>
        </xdr:cNvPicPr>
      </xdr:nvPicPr>
      <xdr:blipFill>
        <a:blip r:embed="rId3" cstate="print">
          <a:lum contrast="18000"/>
        </a:blip>
        <a:stretch>
          <a:fillRect/>
        </a:stretch>
      </xdr:blipFill>
      <xdr:spPr>
        <a:xfrm>
          <a:off x="2284730" y="7146925"/>
          <a:ext cx="1127125" cy="1058545"/>
        </a:xfrm>
        <a:prstGeom prst="rect">
          <a:avLst/>
        </a:prstGeom>
        <a:noFill/>
        <a:ln w="9525">
          <a:noFill/>
        </a:ln>
      </xdr:spPr>
    </xdr:pic>
    <xdr:clientData/>
  </xdr:twoCellAnchor>
  <xdr:twoCellAnchor editAs="oneCell">
    <xdr:from>
      <xdr:col>3</xdr:col>
      <xdr:colOff>200025</xdr:colOff>
      <xdr:row>16</xdr:row>
      <xdr:rowOff>149225</xdr:rowOff>
    </xdr:from>
    <xdr:to>
      <xdr:col>3</xdr:col>
      <xdr:colOff>1623695</xdr:colOff>
      <xdr:row>16</xdr:row>
      <xdr:rowOff>1111250</xdr:rowOff>
    </xdr:to>
    <xdr:pic>
      <xdr:nvPicPr>
        <xdr:cNvPr id="46" name="图片 45"/>
        <xdr:cNvPicPr>
          <a:picLocks noChangeAspect="1"/>
        </xdr:cNvPicPr>
      </xdr:nvPicPr>
      <xdr:blipFill>
        <a:blip r:embed="rId1" cstate="print">
          <a:lum contrast="12000"/>
        </a:blip>
        <a:stretch>
          <a:fillRect/>
        </a:stretch>
      </xdr:blipFill>
      <xdr:spPr>
        <a:xfrm>
          <a:off x="2077085" y="18631535"/>
          <a:ext cx="1423670" cy="962025"/>
        </a:xfrm>
        <a:prstGeom prst="rect">
          <a:avLst/>
        </a:prstGeom>
        <a:noFill/>
        <a:ln w="9525">
          <a:noFill/>
        </a:ln>
      </xdr:spPr>
    </xdr:pic>
    <xdr:clientData/>
  </xdr:twoCellAnchor>
  <xdr:twoCellAnchor editAs="oneCell">
    <xdr:from>
      <xdr:col>3</xdr:col>
      <xdr:colOff>390525</xdr:colOff>
      <xdr:row>5</xdr:row>
      <xdr:rowOff>44450</xdr:rowOff>
    </xdr:from>
    <xdr:to>
      <xdr:col>3</xdr:col>
      <xdr:colOff>1486535</xdr:colOff>
      <xdr:row>5</xdr:row>
      <xdr:rowOff>1184275</xdr:rowOff>
    </xdr:to>
    <xdr:pic>
      <xdr:nvPicPr>
        <xdr:cNvPr id="53" name="图片 52"/>
        <xdr:cNvPicPr>
          <a:picLocks noChangeAspect="1"/>
        </xdr:cNvPicPr>
      </xdr:nvPicPr>
      <xdr:blipFill>
        <a:blip r:embed="rId2" cstate="print"/>
        <a:stretch>
          <a:fillRect/>
        </a:stretch>
      </xdr:blipFill>
      <xdr:spPr>
        <a:xfrm>
          <a:off x="2267585" y="4563745"/>
          <a:ext cx="1096010" cy="1139825"/>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7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7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7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7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7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7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8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8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8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8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8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8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8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8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8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8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9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9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9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9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9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9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9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9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9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9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0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0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0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0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0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0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0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0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0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0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1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1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1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1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1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1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1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1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1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1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2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2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2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2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2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2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2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2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2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2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3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3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3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3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3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3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3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3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3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3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4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4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4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4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4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4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4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4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4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4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5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5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5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5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5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5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5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5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5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5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6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6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6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6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6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6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6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6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6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6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7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7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7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7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7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7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7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7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7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7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8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8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8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8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8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8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8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8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8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8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9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9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9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9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9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9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9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9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19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19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0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0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0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0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0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0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0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0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0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0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1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1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1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1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1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1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1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1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1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1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2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2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2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2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2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2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2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2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2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2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3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3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3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3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3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3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3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3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3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3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4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4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4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4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4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4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4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4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4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4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5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5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5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5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5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5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5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5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5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5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6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6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6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6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6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6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6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6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6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6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7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7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7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7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7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7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7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7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7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7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8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8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8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8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8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8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8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8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8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8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9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9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9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9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9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9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9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9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29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29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0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0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0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0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04"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05"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06"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07"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08"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09"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10"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11"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12"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13"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1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1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1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2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2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2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2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2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2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2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2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2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2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3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3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3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3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3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3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3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3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3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3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4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4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4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4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4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4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4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4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4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4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5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5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5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5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5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5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5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5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5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5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6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6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6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6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6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6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6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6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6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6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7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7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7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7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7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7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7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7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7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7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8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8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8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8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8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8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8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8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8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8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9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9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9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9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9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9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39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9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9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39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0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0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0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0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0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0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0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0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0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0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1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1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1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1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1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1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1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1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1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1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2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2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2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2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2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2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2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2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2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2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3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3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3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3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3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3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3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3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3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3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4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4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4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4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4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4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4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4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4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4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5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5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5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5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5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5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5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5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5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5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6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6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6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6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6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6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6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6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6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6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7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7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7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7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7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7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7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7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7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7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8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8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8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8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8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8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8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8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8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8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9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9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9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9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9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9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49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9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9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49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0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0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0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0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0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0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0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0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0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0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1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1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1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1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1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1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1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1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1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1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2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2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2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2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2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2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2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2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2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2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3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3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3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3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3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3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3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3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3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3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4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4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4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4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4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4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4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47"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48"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49"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50"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51"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52" name="Picture 1" descr="C:\Users\ADMINI~1\AppData\Local\Temp\ksohtml\clip_image21.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53" name="Picture 3" descr="C:\Users\ADMINI~1\AppData\Local\Temp\ksohtml\clip_image9.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7620</xdr:rowOff>
    </xdr:to>
    <xdr:pic>
      <xdr:nvPicPr>
        <xdr:cNvPr id="554" name="Picture 5" descr="C:\Users\ADMINI~1\AppData\Local\Temp\ksohtml\clip_image7.png"/>
        <xdr:cNvPicPr>
          <a:picLocks noChangeAspect="1"/>
        </xdr:cNvPicPr>
      </xdr:nvPicPr>
      <xdr:blipFill>
        <a:blip r:embed="rId4"/>
        <a:stretch>
          <a:fillRect/>
        </a:stretch>
      </xdr:blipFill>
      <xdr:spPr>
        <a:xfrm>
          <a:off x="4256405" y="23687405"/>
          <a:ext cx="8890" cy="762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55"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5</xdr:col>
      <xdr:colOff>0</xdr:colOff>
      <xdr:row>20</xdr:row>
      <xdr:rowOff>0</xdr:rowOff>
    </xdr:from>
    <xdr:to>
      <xdr:col>5</xdr:col>
      <xdr:colOff>8890</xdr:colOff>
      <xdr:row>20</xdr:row>
      <xdr:rowOff>16510</xdr:rowOff>
    </xdr:to>
    <xdr:pic>
      <xdr:nvPicPr>
        <xdr:cNvPr id="556" name="Picture 7" descr="C:\Users\ADMINI~1\AppData\Local\Temp\ksohtml\clip_image9.png"/>
        <xdr:cNvPicPr>
          <a:picLocks noChangeAspect="1"/>
        </xdr:cNvPicPr>
      </xdr:nvPicPr>
      <xdr:blipFill>
        <a:blip r:embed="rId4"/>
        <a:stretch>
          <a:fillRect/>
        </a:stretch>
      </xdr:blipFill>
      <xdr:spPr>
        <a:xfrm>
          <a:off x="4256405" y="23687405"/>
          <a:ext cx="8890" cy="16510"/>
        </a:xfrm>
        <a:prstGeom prst="rect">
          <a:avLst/>
        </a:prstGeom>
        <a:noFill/>
        <a:ln w="9525">
          <a:noFill/>
        </a:ln>
      </xdr:spPr>
    </xdr:pic>
    <xdr:clientData/>
  </xdr:twoCellAnchor>
  <xdr:twoCellAnchor editAs="oneCell">
    <xdr:from>
      <xdr:col>3</xdr:col>
      <xdr:colOff>522605</xdr:colOff>
      <xdr:row>2</xdr:row>
      <xdr:rowOff>203200</xdr:rowOff>
    </xdr:from>
    <xdr:to>
      <xdr:col>3</xdr:col>
      <xdr:colOff>1617345</xdr:colOff>
      <xdr:row>2</xdr:row>
      <xdr:rowOff>1087120</xdr:rowOff>
    </xdr:to>
    <xdr:pic>
      <xdr:nvPicPr>
        <xdr:cNvPr id="314" name="图片 313"/>
        <xdr:cNvPicPr>
          <a:picLocks noChangeAspect="1"/>
        </xdr:cNvPicPr>
      </xdr:nvPicPr>
      <xdr:blipFill>
        <a:blip r:embed="rId5"/>
        <a:stretch>
          <a:fillRect/>
        </a:stretch>
      </xdr:blipFill>
      <xdr:spPr>
        <a:xfrm>
          <a:off x="2399665" y="914400"/>
          <a:ext cx="1094740" cy="883920"/>
        </a:xfrm>
        <a:prstGeom prst="rect">
          <a:avLst/>
        </a:prstGeom>
        <a:noFill/>
        <a:ln w="9525">
          <a:noFill/>
        </a:ln>
      </xdr:spPr>
    </xdr:pic>
    <xdr:clientData/>
  </xdr:twoCellAnchor>
  <xdr:twoCellAnchor editAs="oneCell">
    <xdr:from>
      <xdr:col>3</xdr:col>
      <xdr:colOff>628650</xdr:colOff>
      <xdr:row>3</xdr:row>
      <xdr:rowOff>189230</xdr:rowOff>
    </xdr:from>
    <xdr:to>
      <xdr:col>3</xdr:col>
      <xdr:colOff>1478280</xdr:colOff>
      <xdr:row>3</xdr:row>
      <xdr:rowOff>1078865</xdr:rowOff>
    </xdr:to>
    <xdr:pic>
      <xdr:nvPicPr>
        <xdr:cNvPr id="315" name="图片 29"/>
        <xdr:cNvPicPr>
          <a:picLocks noChangeAspect="1"/>
        </xdr:cNvPicPr>
      </xdr:nvPicPr>
      <xdr:blipFill>
        <a:blip r:embed="rId6"/>
        <a:stretch>
          <a:fillRect/>
        </a:stretch>
      </xdr:blipFill>
      <xdr:spPr>
        <a:xfrm>
          <a:off x="2505710" y="2169795"/>
          <a:ext cx="849630" cy="889635"/>
        </a:xfrm>
        <a:prstGeom prst="rect">
          <a:avLst/>
        </a:prstGeom>
        <a:noFill/>
        <a:ln w="9525">
          <a:noFill/>
        </a:ln>
      </xdr:spPr>
    </xdr:pic>
    <xdr:clientData/>
  </xdr:twoCellAnchor>
  <xdr:twoCellAnchor editAs="oneCell">
    <xdr:from>
      <xdr:col>3</xdr:col>
      <xdr:colOff>233045</xdr:colOff>
      <xdr:row>6</xdr:row>
      <xdr:rowOff>78105</xdr:rowOff>
    </xdr:from>
    <xdr:to>
      <xdr:col>3</xdr:col>
      <xdr:colOff>1160145</xdr:colOff>
      <xdr:row>6</xdr:row>
      <xdr:rowOff>1004570</xdr:rowOff>
    </xdr:to>
    <xdr:pic>
      <xdr:nvPicPr>
        <xdr:cNvPr id="316" name="图片 315"/>
        <xdr:cNvPicPr>
          <a:picLocks noChangeAspect="1"/>
        </xdr:cNvPicPr>
      </xdr:nvPicPr>
      <xdr:blipFill>
        <a:blip r:embed="rId7"/>
        <a:stretch>
          <a:fillRect/>
        </a:stretch>
      </xdr:blipFill>
      <xdr:spPr>
        <a:xfrm>
          <a:off x="2110105" y="5866765"/>
          <a:ext cx="927100" cy="926465"/>
        </a:xfrm>
        <a:prstGeom prst="rect">
          <a:avLst/>
        </a:prstGeom>
        <a:noFill/>
        <a:ln w="9525">
          <a:noFill/>
        </a:ln>
      </xdr:spPr>
    </xdr:pic>
    <xdr:clientData/>
  </xdr:twoCellAnchor>
  <xdr:twoCellAnchor editAs="oneCell">
    <xdr:from>
      <xdr:col>3</xdr:col>
      <xdr:colOff>551180</xdr:colOff>
      <xdr:row>8</xdr:row>
      <xdr:rowOff>168275</xdr:rowOff>
    </xdr:from>
    <xdr:to>
      <xdr:col>3</xdr:col>
      <xdr:colOff>1391285</xdr:colOff>
      <xdr:row>8</xdr:row>
      <xdr:rowOff>1068070</xdr:rowOff>
    </xdr:to>
    <xdr:pic>
      <xdr:nvPicPr>
        <xdr:cNvPr id="565" name="图片 25"/>
        <xdr:cNvPicPr>
          <a:picLocks noChangeAspect="1"/>
        </xdr:cNvPicPr>
      </xdr:nvPicPr>
      <xdr:blipFill>
        <a:blip r:embed="rId8"/>
        <a:stretch>
          <a:fillRect/>
        </a:stretch>
      </xdr:blipFill>
      <xdr:spPr>
        <a:xfrm>
          <a:off x="2428240" y="8495665"/>
          <a:ext cx="840105" cy="899795"/>
        </a:xfrm>
        <a:prstGeom prst="rect">
          <a:avLst/>
        </a:prstGeom>
        <a:noFill/>
        <a:ln w="9525">
          <a:noFill/>
        </a:ln>
      </xdr:spPr>
    </xdr:pic>
    <xdr:clientData/>
  </xdr:twoCellAnchor>
  <xdr:twoCellAnchor editAs="oneCell">
    <xdr:from>
      <xdr:col>3</xdr:col>
      <xdr:colOff>435610</xdr:colOff>
      <xdr:row>10</xdr:row>
      <xdr:rowOff>178435</xdr:rowOff>
    </xdr:from>
    <xdr:to>
      <xdr:col>3</xdr:col>
      <xdr:colOff>1627505</xdr:colOff>
      <xdr:row>10</xdr:row>
      <xdr:rowOff>1196975</xdr:rowOff>
    </xdr:to>
    <xdr:pic>
      <xdr:nvPicPr>
        <xdr:cNvPr id="567" name="图片 566"/>
        <xdr:cNvPicPr>
          <a:picLocks noChangeAspect="1"/>
        </xdr:cNvPicPr>
      </xdr:nvPicPr>
      <xdr:blipFill>
        <a:blip r:embed="rId9"/>
        <a:stretch>
          <a:fillRect/>
        </a:stretch>
      </xdr:blipFill>
      <xdr:spPr>
        <a:xfrm>
          <a:off x="2312670" y="11044555"/>
          <a:ext cx="1191895" cy="1018540"/>
        </a:xfrm>
        <a:prstGeom prst="rect">
          <a:avLst/>
        </a:prstGeom>
        <a:noFill/>
        <a:ln w="9525">
          <a:noFill/>
        </a:ln>
      </xdr:spPr>
    </xdr:pic>
    <xdr:clientData/>
  </xdr:twoCellAnchor>
  <xdr:twoCellAnchor editAs="oneCell">
    <xdr:from>
      <xdr:col>3</xdr:col>
      <xdr:colOff>602615</xdr:colOff>
      <xdr:row>11</xdr:row>
      <xdr:rowOff>371475</xdr:rowOff>
    </xdr:from>
    <xdr:to>
      <xdr:col>3</xdr:col>
      <xdr:colOff>1604645</xdr:colOff>
      <xdr:row>11</xdr:row>
      <xdr:rowOff>1062355</xdr:rowOff>
    </xdr:to>
    <xdr:pic>
      <xdr:nvPicPr>
        <xdr:cNvPr id="568" name="图片 567"/>
        <xdr:cNvPicPr>
          <a:picLocks noChangeAspect="1"/>
        </xdr:cNvPicPr>
      </xdr:nvPicPr>
      <xdr:blipFill>
        <a:blip r:embed="rId10"/>
        <a:stretch>
          <a:fillRect/>
        </a:stretch>
      </xdr:blipFill>
      <xdr:spPr>
        <a:xfrm>
          <a:off x="2479675" y="12506960"/>
          <a:ext cx="1002030" cy="690880"/>
        </a:xfrm>
        <a:prstGeom prst="rect">
          <a:avLst/>
        </a:prstGeom>
        <a:noFill/>
        <a:ln w="9525">
          <a:noFill/>
        </a:ln>
      </xdr:spPr>
    </xdr:pic>
    <xdr:clientData/>
  </xdr:twoCellAnchor>
  <xdr:twoCellAnchor editAs="oneCell">
    <xdr:from>
      <xdr:col>3</xdr:col>
      <xdr:colOff>443865</xdr:colOff>
      <xdr:row>12</xdr:row>
      <xdr:rowOff>350520</xdr:rowOff>
    </xdr:from>
    <xdr:to>
      <xdr:col>3</xdr:col>
      <xdr:colOff>1626235</xdr:colOff>
      <xdr:row>12</xdr:row>
      <xdr:rowOff>974090</xdr:rowOff>
    </xdr:to>
    <xdr:pic>
      <xdr:nvPicPr>
        <xdr:cNvPr id="569" name="图片 90"/>
        <xdr:cNvPicPr>
          <a:picLocks noChangeAspect="1"/>
        </xdr:cNvPicPr>
      </xdr:nvPicPr>
      <xdr:blipFill>
        <a:blip r:embed="rId11"/>
        <a:stretch>
          <a:fillRect/>
        </a:stretch>
      </xdr:blipFill>
      <xdr:spPr>
        <a:xfrm>
          <a:off x="2320925" y="13755370"/>
          <a:ext cx="1182370" cy="623570"/>
        </a:xfrm>
        <a:prstGeom prst="rect">
          <a:avLst/>
        </a:prstGeom>
        <a:noFill/>
        <a:ln w="9525">
          <a:noFill/>
        </a:ln>
      </xdr:spPr>
    </xdr:pic>
    <xdr:clientData/>
  </xdr:twoCellAnchor>
  <xdr:twoCellAnchor editAs="oneCell">
    <xdr:from>
      <xdr:col>3</xdr:col>
      <xdr:colOff>511810</xdr:colOff>
      <xdr:row>13</xdr:row>
      <xdr:rowOff>241935</xdr:rowOff>
    </xdr:from>
    <xdr:to>
      <xdr:col>3</xdr:col>
      <xdr:colOff>1301115</xdr:colOff>
      <xdr:row>13</xdr:row>
      <xdr:rowOff>955040</xdr:rowOff>
    </xdr:to>
    <xdr:pic>
      <xdr:nvPicPr>
        <xdr:cNvPr id="570" name="图片 93"/>
        <xdr:cNvPicPr>
          <a:picLocks noChangeAspect="1"/>
        </xdr:cNvPicPr>
      </xdr:nvPicPr>
      <xdr:blipFill>
        <a:blip r:embed="rId12"/>
        <a:stretch>
          <a:fillRect/>
        </a:stretch>
      </xdr:blipFill>
      <xdr:spPr>
        <a:xfrm>
          <a:off x="2388870" y="14916150"/>
          <a:ext cx="789305" cy="713105"/>
        </a:xfrm>
        <a:prstGeom prst="rect">
          <a:avLst/>
        </a:prstGeom>
        <a:noFill/>
        <a:ln w="9525">
          <a:noFill/>
        </a:ln>
      </xdr:spPr>
    </xdr:pic>
    <xdr:clientData/>
  </xdr:twoCellAnchor>
  <xdr:twoCellAnchor editAs="oneCell">
    <xdr:from>
      <xdr:col>3</xdr:col>
      <xdr:colOff>468630</xdr:colOff>
      <xdr:row>14</xdr:row>
      <xdr:rowOff>294640</xdr:rowOff>
    </xdr:from>
    <xdr:to>
      <xdr:col>3</xdr:col>
      <xdr:colOff>1409700</xdr:colOff>
      <xdr:row>14</xdr:row>
      <xdr:rowOff>1062990</xdr:rowOff>
    </xdr:to>
    <xdr:pic>
      <xdr:nvPicPr>
        <xdr:cNvPr id="571" name="图片 92"/>
        <xdr:cNvPicPr>
          <a:picLocks noChangeAspect="1"/>
        </xdr:cNvPicPr>
      </xdr:nvPicPr>
      <xdr:blipFill>
        <a:blip r:embed="rId13"/>
        <a:stretch>
          <a:fillRect/>
        </a:stretch>
      </xdr:blipFill>
      <xdr:spPr>
        <a:xfrm>
          <a:off x="2345690" y="16238220"/>
          <a:ext cx="941070" cy="768350"/>
        </a:xfrm>
        <a:prstGeom prst="rect">
          <a:avLst/>
        </a:prstGeom>
        <a:noFill/>
        <a:ln w="9525">
          <a:noFill/>
        </a:ln>
      </xdr:spPr>
    </xdr:pic>
    <xdr:clientData/>
  </xdr:twoCellAnchor>
  <xdr:twoCellAnchor editAs="oneCell">
    <xdr:from>
      <xdr:col>3</xdr:col>
      <xdr:colOff>628650</xdr:colOff>
      <xdr:row>17</xdr:row>
      <xdr:rowOff>337185</xdr:rowOff>
    </xdr:from>
    <xdr:to>
      <xdr:col>3</xdr:col>
      <xdr:colOff>1562735</xdr:colOff>
      <xdr:row>17</xdr:row>
      <xdr:rowOff>1152525</xdr:rowOff>
    </xdr:to>
    <xdr:pic>
      <xdr:nvPicPr>
        <xdr:cNvPr id="573" name="图片 103"/>
        <xdr:cNvPicPr>
          <a:picLocks noChangeAspect="1"/>
        </xdr:cNvPicPr>
      </xdr:nvPicPr>
      <xdr:blipFill>
        <a:blip r:embed="rId14"/>
        <a:stretch>
          <a:fillRect/>
        </a:stretch>
      </xdr:blipFill>
      <xdr:spPr>
        <a:xfrm>
          <a:off x="2505710" y="20088860"/>
          <a:ext cx="934085" cy="815340"/>
        </a:xfrm>
        <a:prstGeom prst="rect">
          <a:avLst/>
        </a:prstGeom>
        <a:noFill/>
        <a:ln w="9525">
          <a:noFill/>
        </a:ln>
      </xdr:spPr>
    </xdr:pic>
    <xdr:clientData/>
  </xdr:twoCellAnchor>
  <xdr:twoCellAnchor editAs="oneCell">
    <xdr:from>
      <xdr:col>3</xdr:col>
      <xdr:colOff>259080</xdr:colOff>
      <xdr:row>24</xdr:row>
      <xdr:rowOff>292735</xdr:rowOff>
    </xdr:from>
    <xdr:to>
      <xdr:col>3</xdr:col>
      <xdr:colOff>1393190</xdr:colOff>
      <xdr:row>24</xdr:row>
      <xdr:rowOff>1054735</xdr:rowOff>
    </xdr:to>
    <xdr:pic>
      <xdr:nvPicPr>
        <xdr:cNvPr id="580" name="图片 579"/>
        <xdr:cNvPicPr>
          <a:picLocks noChangeAspect="1"/>
        </xdr:cNvPicPr>
      </xdr:nvPicPr>
      <xdr:blipFill>
        <a:blip r:embed="rId15"/>
        <a:stretch>
          <a:fillRect/>
        </a:stretch>
      </xdr:blipFill>
      <xdr:spPr>
        <a:xfrm>
          <a:off x="2136140" y="29057600"/>
          <a:ext cx="1134110" cy="762000"/>
        </a:xfrm>
        <a:prstGeom prst="rect">
          <a:avLst/>
        </a:prstGeom>
        <a:noFill/>
        <a:ln w="9525">
          <a:noFill/>
        </a:ln>
      </xdr:spPr>
    </xdr:pic>
    <xdr:clientData/>
  </xdr:twoCellAnchor>
  <xdr:twoCellAnchor editAs="oneCell">
    <xdr:from>
      <xdr:col>3</xdr:col>
      <xdr:colOff>440055</xdr:colOff>
      <xdr:row>25</xdr:row>
      <xdr:rowOff>295910</xdr:rowOff>
    </xdr:from>
    <xdr:to>
      <xdr:col>3</xdr:col>
      <xdr:colOff>1442720</xdr:colOff>
      <xdr:row>25</xdr:row>
      <xdr:rowOff>1024890</xdr:rowOff>
    </xdr:to>
    <xdr:pic>
      <xdr:nvPicPr>
        <xdr:cNvPr id="581" name="图片 21"/>
        <xdr:cNvPicPr>
          <a:picLocks noChangeAspect="1"/>
        </xdr:cNvPicPr>
      </xdr:nvPicPr>
      <xdr:blipFill>
        <a:blip r:embed="rId16"/>
        <a:stretch>
          <a:fillRect/>
        </a:stretch>
      </xdr:blipFill>
      <xdr:spPr>
        <a:xfrm>
          <a:off x="2317115" y="30330140"/>
          <a:ext cx="1002665" cy="728980"/>
        </a:xfrm>
        <a:prstGeom prst="rect">
          <a:avLst/>
        </a:prstGeom>
        <a:noFill/>
        <a:ln w="9525">
          <a:noFill/>
        </a:ln>
      </xdr:spPr>
    </xdr:pic>
    <xdr:clientData/>
  </xdr:twoCellAnchor>
  <xdr:twoCellAnchor editAs="oneCell">
    <xdr:from>
      <xdr:col>3</xdr:col>
      <xdr:colOff>233680</xdr:colOff>
      <xdr:row>4</xdr:row>
      <xdr:rowOff>206375</xdr:rowOff>
    </xdr:from>
    <xdr:to>
      <xdr:col>4</xdr:col>
      <xdr:colOff>0</xdr:colOff>
      <xdr:row>4</xdr:row>
      <xdr:rowOff>873125</xdr:rowOff>
    </xdr:to>
    <xdr:pic>
      <xdr:nvPicPr>
        <xdr:cNvPr id="2" name="图片 1"/>
        <xdr:cNvPicPr>
          <a:picLocks noChangeAspect="1"/>
        </xdr:cNvPicPr>
      </xdr:nvPicPr>
      <xdr:blipFill>
        <a:blip r:embed="rId17"/>
        <a:stretch>
          <a:fillRect/>
        </a:stretch>
      </xdr:blipFill>
      <xdr:spPr>
        <a:xfrm>
          <a:off x="2110740" y="3456305"/>
          <a:ext cx="1659255" cy="666750"/>
        </a:xfrm>
        <a:prstGeom prst="rect">
          <a:avLst/>
        </a:prstGeom>
        <a:noFill/>
        <a:ln w="9525">
          <a:noFill/>
        </a:ln>
      </xdr:spPr>
    </xdr:pic>
    <xdr:clientData/>
  </xdr:twoCellAnchor>
  <xdr:twoCellAnchor editAs="oneCell">
    <xdr:from>
      <xdr:col>3</xdr:col>
      <xdr:colOff>571500</xdr:colOff>
      <xdr:row>9</xdr:row>
      <xdr:rowOff>127000</xdr:rowOff>
    </xdr:from>
    <xdr:to>
      <xdr:col>3</xdr:col>
      <xdr:colOff>1505585</xdr:colOff>
      <xdr:row>9</xdr:row>
      <xdr:rowOff>1061720</xdr:rowOff>
    </xdr:to>
    <xdr:pic>
      <xdr:nvPicPr>
        <xdr:cNvPr id="3" name="图片 2"/>
        <xdr:cNvPicPr>
          <a:picLocks noChangeAspect="1"/>
        </xdr:cNvPicPr>
      </xdr:nvPicPr>
      <xdr:blipFill>
        <a:blip r:embed="rId18"/>
        <a:stretch>
          <a:fillRect/>
        </a:stretch>
      </xdr:blipFill>
      <xdr:spPr>
        <a:xfrm>
          <a:off x="2448560" y="9723755"/>
          <a:ext cx="934085" cy="934720"/>
        </a:xfrm>
        <a:prstGeom prst="rect">
          <a:avLst/>
        </a:prstGeom>
        <a:noFill/>
        <a:ln w="9525">
          <a:noFill/>
        </a:ln>
      </xdr:spPr>
    </xdr:pic>
    <xdr:clientData/>
  </xdr:twoCellAnchor>
  <xdr:twoCellAnchor editAs="oneCell">
    <xdr:from>
      <xdr:col>3</xdr:col>
      <xdr:colOff>381000</xdr:colOff>
      <xdr:row>15</xdr:row>
      <xdr:rowOff>245110</xdr:rowOff>
    </xdr:from>
    <xdr:to>
      <xdr:col>3</xdr:col>
      <xdr:colOff>1441450</xdr:colOff>
      <xdr:row>15</xdr:row>
      <xdr:rowOff>1002665</xdr:rowOff>
    </xdr:to>
    <xdr:pic>
      <xdr:nvPicPr>
        <xdr:cNvPr id="5" name="图片 4"/>
        <xdr:cNvPicPr>
          <a:picLocks noChangeAspect="1"/>
        </xdr:cNvPicPr>
      </xdr:nvPicPr>
      <xdr:blipFill>
        <a:blip r:embed="rId19"/>
        <a:stretch>
          <a:fillRect/>
        </a:stretch>
      </xdr:blipFill>
      <xdr:spPr>
        <a:xfrm>
          <a:off x="2258060" y="17458055"/>
          <a:ext cx="1060450" cy="757555"/>
        </a:xfrm>
        <a:prstGeom prst="rect">
          <a:avLst/>
        </a:prstGeom>
        <a:noFill/>
        <a:ln w="9525">
          <a:noFill/>
        </a:ln>
      </xdr:spPr>
    </xdr:pic>
    <xdr:clientData/>
  </xdr:twoCellAnchor>
  <xdr:twoCellAnchor editAs="oneCell">
    <xdr:from>
      <xdr:col>3</xdr:col>
      <xdr:colOff>520700</xdr:colOff>
      <xdr:row>18</xdr:row>
      <xdr:rowOff>290830</xdr:rowOff>
    </xdr:from>
    <xdr:to>
      <xdr:col>3</xdr:col>
      <xdr:colOff>1423670</xdr:colOff>
      <xdr:row>18</xdr:row>
      <xdr:rowOff>987425</xdr:rowOff>
    </xdr:to>
    <xdr:pic>
      <xdr:nvPicPr>
        <xdr:cNvPr id="6" name="图片 5"/>
        <xdr:cNvPicPr>
          <a:picLocks noChangeAspect="1"/>
        </xdr:cNvPicPr>
      </xdr:nvPicPr>
      <xdr:blipFill>
        <a:blip r:embed="rId20"/>
        <a:stretch>
          <a:fillRect/>
        </a:stretch>
      </xdr:blipFill>
      <xdr:spPr>
        <a:xfrm>
          <a:off x="2397760" y="21439505"/>
          <a:ext cx="902970" cy="696595"/>
        </a:xfrm>
        <a:prstGeom prst="rect">
          <a:avLst/>
        </a:prstGeom>
        <a:noFill/>
        <a:ln w="9525">
          <a:noFill/>
        </a:ln>
      </xdr:spPr>
    </xdr:pic>
    <xdr:clientData/>
  </xdr:twoCellAnchor>
  <xdr:twoCellAnchor editAs="oneCell">
    <xdr:from>
      <xdr:col>3</xdr:col>
      <xdr:colOff>562610</xdr:colOff>
      <xdr:row>19</xdr:row>
      <xdr:rowOff>213360</xdr:rowOff>
    </xdr:from>
    <xdr:to>
      <xdr:col>3</xdr:col>
      <xdr:colOff>1425575</xdr:colOff>
      <xdr:row>19</xdr:row>
      <xdr:rowOff>1013460</xdr:rowOff>
    </xdr:to>
    <xdr:pic>
      <xdr:nvPicPr>
        <xdr:cNvPr id="7" name="图片 6"/>
        <xdr:cNvPicPr>
          <a:picLocks noChangeAspect="1"/>
        </xdr:cNvPicPr>
      </xdr:nvPicPr>
      <xdr:blipFill>
        <a:blip r:embed="rId21"/>
        <a:stretch>
          <a:fillRect/>
        </a:stretch>
      </xdr:blipFill>
      <xdr:spPr>
        <a:xfrm>
          <a:off x="2439670" y="22631400"/>
          <a:ext cx="862965" cy="800100"/>
        </a:xfrm>
        <a:prstGeom prst="rect">
          <a:avLst/>
        </a:prstGeom>
        <a:noFill/>
        <a:ln w="9525">
          <a:noFill/>
        </a:ln>
      </xdr:spPr>
    </xdr:pic>
    <xdr:clientData/>
  </xdr:twoCellAnchor>
  <xdr:twoCellAnchor editAs="oneCell">
    <xdr:from>
      <xdr:col>3</xdr:col>
      <xdr:colOff>454025</xdr:colOff>
      <xdr:row>20</xdr:row>
      <xdr:rowOff>109855</xdr:rowOff>
    </xdr:from>
    <xdr:to>
      <xdr:col>3</xdr:col>
      <xdr:colOff>1513205</xdr:colOff>
      <xdr:row>20</xdr:row>
      <xdr:rowOff>1023620</xdr:rowOff>
    </xdr:to>
    <xdr:pic>
      <xdr:nvPicPr>
        <xdr:cNvPr id="8" name="图片 7"/>
        <xdr:cNvPicPr>
          <a:picLocks noChangeAspect="1"/>
        </xdr:cNvPicPr>
      </xdr:nvPicPr>
      <xdr:blipFill>
        <a:blip r:embed="rId22"/>
        <a:stretch>
          <a:fillRect/>
        </a:stretch>
      </xdr:blipFill>
      <xdr:spPr>
        <a:xfrm>
          <a:off x="2331085" y="23797260"/>
          <a:ext cx="1059180" cy="913765"/>
        </a:xfrm>
        <a:prstGeom prst="rect">
          <a:avLst/>
        </a:prstGeom>
        <a:noFill/>
        <a:ln w="9525">
          <a:noFill/>
        </a:ln>
      </xdr:spPr>
    </xdr:pic>
    <xdr:clientData/>
  </xdr:twoCellAnchor>
  <xdr:twoCellAnchor editAs="oneCell">
    <xdr:from>
      <xdr:col>3</xdr:col>
      <xdr:colOff>304800</xdr:colOff>
      <xdr:row>21</xdr:row>
      <xdr:rowOff>299720</xdr:rowOff>
    </xdr:from>
    <xdr:to>
      <xdr:col>4</xdr:col>
      <xdr:colOff>0</xdr:colOff>
      <xdr:row>21</xdr:row>
      <xdr:rowOff>1051560</xdr:rowOff>
    </xdr:to>
    <xdr:pic>
      <xdr:nvPicPr>
        <xdr:cNvPr id="9" name="图片 8"/>
        <xdr:cNvPicPr>
          <a:picLocks noChangeAspect="1"/>
        </xdr:cNvPicPr>
      </xdr:nvPicPr>
      <xdr:blipFill>
        <a:blip r:embed="rId23"/>
        <a:stretch>
          <a:fillRect/>
        </a:stretch>
      </xdr:blipFill>
      <xdr:spPr>
        <a:xfrm>
          <a:off x="2181860" y="25256490"/>
          <a:ext cx="1588135" cy="751840"/>
        </a:xfrm>
        <a:prstGeom prst="rect">
          <a:avLst/>
        </a:prstGeom>
        <a:noFill/>
        <a:ln w="9525">
          <a:noFill/>
        </a:ln>
      </xdr:spPr>
    </xdr:pic>
    <xdr:clientData/>
  </xdr:twoCellAnchor>
  <xdr:twoCellAnchor editAs="oneCell">
    <xdr:from>
      <xdr:col>3</xdr:col>
      <xdr:colOff>759460</xdr:colOff>
      <xdr:row>22</xdr:row>
      <xdr:rowOff>184150</xdr:rowOff>
    </xdr:from>
    <xdr:to>
      <xdr:col>3</xdr:col>
      <xdr:colOff>1162685</xdr:colOff>
      <xdr:row>22</xdr:row>
      <xdr:rowOff>1060450</xdr:rowOff>
    </xdr:to>
    <xdr:pic>
      <xdr:nvPicPr>
        <xdr:cNvPr id="11" name="图片 10"/>
        <xdr:cNvPicPr>
          <a:picLocks noChangeAspect="1"/>
        </xdr:cNvPicPr>
      </xdr:nvPicPr>
      <xdr:blipFill>
        <a:blip r:embed="rId24"/>
        <a:stretch>
          <a:fillRect/>
        </a:stretch>
      </xdr:blipFill>
      <xdr:spPr>
        <a:xfrm>
          <a:off x="2636520" y="26410285"/>
          <a:ext cx="403225" cy="876300"/>
        </a:xfrm>
        <a:prstGeom prst="rect">
          <a:avLst/>
        </a:prstGeom>
        <a:noFill/>
        <a:ln w="9525">
          <a:noFill/>
        </a:ln>
      </xdr:spPr>
    </xdr:pic>
    <xdr:clientData/>
  </xdr:twoCellAnchor>
  <xdr:twoCellAnchor editAs="oneCell">
    <xdr:from>
      <xdr:col>3</xdr:col>
      <xdr:colOff>528955</xdr:colOff>
      <xdr:row>23</xdr:row>
      <xdr:rowOff>46990</xdr:rowOff>
    </xdr:from>
    <xdr:to>
      <xdr:col>3</xdr:col>
      <xdr:colOff>1244600</xdr:colOff>
      <xdr:row>23</xdr:row>
      <xdr:rowOff>1177925</xdr:rowOff>
    </xdr:to>
    <xdr:pic>
      <xdr:nvPicPr>
        <xdr:cNvPr id="12" name="图片 11"/>
        <xdr:cNvPicPr>
          <a:picLocks noChangeAspect="1"/>
        </xdr:cNvPicPr>
      </xdr:nvPicPr>
      <xdr:blipFill>
        <a:blip r:embed="rId25"/>
        <a:stretch>
          <a:fillRect/>
        </a:stretch>
      </xdr:blipFill>
      <xdr:spPr>
        <a:xfrm>
          <a:off x="2406015" y="27542490"/>
          <a:ext cx="715645" cy="1130935"/>
        </a:xfrm>
        <a:prstGeom prst="rect">
          <a:avLst/>
        </a:prstGeom>
        <a:noFill/>
        <a:ln w="9525">
          <a:noFill/>
        </a:ln>
      </xdr:spPr>
    </xdr:pic>
    <xdr:clientData/>
  </xdr:twoCellAnchor>
  <xdr:twoCellAnchor editAs="oneCell">
    <xdr:from>
      <xdr:col>3</xdr:col>
      <xdr:colOff>151765</xdr:colOff>
      <xdr:row>26</xdr:row>
      <xdr:rowOff>184150</xdr:rowOff>
    </xdr:from>
    <xdr:to>
      <xdr:col>4</xdr:col>
      <xdr:colOff>0</xdr:colOff>
      <xdr:row>26</xdr:row>
      <xdr:rowOff>1166495</xdr:rowOff>
    </xdr:to>
    <xdr:pic>
      <xdr:nvPicPr>
        <xdr:cNvPr id="14" name="图片 13"/>
        <xdr:cNvPicPr>
          <a:picLocks noChangeAspect="1"/>
        </xdr:cNvPicPr>
      </xdr:nvPicPr>
      <xdr:blipFill>
        <a:blip r:embed="rId26"/>
        <a:stretch>
          <a:fillRect/>
        </a:stretch>
      </xdr:blipFill>
      <xdr:spPr>
        <a:xfrm>
          <a:off x="2028825" y="31487745"/>
          <a:ext cx="1741170" cy="982345"/>
        </a:xfrm>
        <a:prstGeom prst="rect">
          <a:avLst/>
        </a:prstGeom>
        <a:noFill/>
        <a:ln w="9525">
          <a:noFill/>
        </a:ln>
      </xdr:spPr>
    </xdr:pic>
    <xdr:clientData/>
  </xdr:twoCellAnchor>
  <xdr:twoCellAnchor editAs="oneCell">
    <xdr:from>
      <xdr:col>3</xdr:col>
      <xdr:colOff>247650</xdr:colOff>
      <xdr:row>30</xdr:row>
      <xdr:rowOff>2138045</xdr:rowOff>
    </xdr:from>
    <xdr:to>
      <xdr:col>3</xdr:col>
      <xdr:colOff>1516380</xdr:colOff>
      <xdr:row>30</xdr:row>
      <xdr:rowOff>3368040</xdr:rowOff>
    </xdr:to>
    <xdr:pic>
      <xdr:nvPicPr>
        <xdr:cNvPr id="18" name="图片 17"/>
        <xdr:cNvPicPr>
          <a:picLocks noChangeAspect="1"/>
        </xdr:cNvPicPr>
      </xdr:nvPicPr>
      <xdr:blipFill>
        <a:blip r:embed="rId27"/>
        <a:stretch>
          <a:fillRect/>
        </a:stretch>
      </xdr:blipFill>
      <xdr:spPr>
        <a:xfrm>
          <a:off x="2124710" y="46368970"/>
          <a:ext cx="1268730" cy="1229995"/>
        </a:xfrm>
        <a:prstGeom prst="rect">
          <a:avLst/>
        </a:prstGeom>
        <a:noFill/>
        <a:ln w="9525">
          <a:noFill/>
        </a:ln>
      </xdr:spPr>
    </xdr:pic>
    <xdr:clientData/>
  </xdr:twoCellAnchor>
  <xdr:twoCellAnchor editAs="oneCell">
    <xdr:from>
      <xdr:col>3</xdr:col>
      <xdr:colOff>615950</xdr:colOff>
      <xdr:row>31</xdr:row>
      <xdr:rowOff>126365</xdr:rowOff>
    </xdr:from>
    <xdr:to>
      <xdr:col>3</xdr:col>
      <xdr:colOff>1529080</xdr:colOff>
      <xdr:row>31</xdr:row>
      <xdr:rowOff>1029335</xdr:rowOff>
    </xdr:to>
    <xdr:pic>
      <xdr:nvPicPr>
        <xdr:cNvPr id="19" name="图片 18"/>
        <xdr:cNvPicPr>
          <a:picLocks noChangeAspect="1"/>
        </xdr:cNvPicPr>
      </xdr:nvPicPr>
      <xdr:blipFill>
        <a:blip r:embed="rId28"/>
        <a:stretch>
          <a:fillRect/>
        </a:stretch>
      </xdr:blipFill>
      <xdr:spPr>
        <a:xfrm>
          <a:off x="2493010" y="49551590"/>
          <a:ext cx="913130" cy="902970"/>
        </a:xfrm>
        <a:prstGeom prst="rect">
          <a:avLst/>
        </a:prstGeom>
        <a:noFill/>
        <a:ln w="9525">
          <a:noFill/>
        </a:ln>
      </xdr:spPr>
    </xdr:pic>
    <xdr:clientData/>
  </xdr:twoCellAnchor>
  <xdr:twoCellAnchor editAs="oneCell">
    <xdr:from>
      <xdr:col>3</xdr:col>
      <xdr:colOff>240030</xdr:colOff>
      <xdr:row>28</xdr:row>
      <xdr:rowOff>1498600</xdr:rowOff>
    </xdr:from>
    <xdr:to>
      <xdr:col>3</xdr:col>
      <xdr:colOff>1638935</xdr:colOff>
      <xdr:row>28</xdr:row>
      <xdr:rowOff>2654935</xdr:rowOff>
    </xdr:to>
    <xdr:pic>
      <xdr:nvPicPr>
        <xdr:cNvPr id="4" name="图片 3"/>
        <xdr:cNvPicPr>
          <a:picLocks noChangeAspect="1"/>
        </xdr:cNvPicPr>
      </xdr:nvPicPr>
      <xdr:blipFill>
        <a:blip r:embed="rId29"/>
        <a:stretch>
          <a:fillRect/>
        </a:stretch>
      </xdr:blipFill>
      <xdr:spPr>
        <a:xfrm>
          <a:off x="2117090" y="35340925"/>
          <a:ext cx="1398905" cy="1156335"/>
        </a:xfrm>
        <a:prstGeom prst="rect">
          <a:avLst/>
        </a:prstGeom>
        <a:noFill/>
        <a:ln w="9525">
          <a:noFill/>
        </a:ln>
      </xdr:spPr>
    </xdr:pic>
    <xdr:clientData/>
  </xdr:twoCellAnchor>
  <xdr:twoCellAnchor editAs="oneCell">
    <xdr:from>
      <xdr:col>3</xdr:col>
      <xdr:colOff>678180</xdr:colOff>
      <xdr:row>27</xdr:row>
      <xdr:rowOff>438150</xdr:rowOff>
    </xdr:from>
    <xdr:to>
      <xdr:col>3</xdr:col>
      <xdr:colOff>1576070</xdr:colOff>
      <xdr:row>27</xdr:row>
      <xdr:rowOff>909955</xdr:rowOff>
    </xdr:to>
    <xdr:pic>
      <xdr:nvPicPr>
        <xdr:cNvPr id="13" name="图片 12"/>
        <xdr:cNvPicPr>
          <a:picLocks noChangeAspect="1"/>
        </xdr:cNvPicPr>
      </xdr:nvPicPr>
      <xdr:blipFill>
        <a:blip r:embed="rId30"/>
        <a:stretch>
          <a:fillRect/>
        </a:stretch>
      </xdr:blipFill>
      <xdr:spPr>
        <a:xfrm>
          <a:off x="2555240" y="33011110"/>
          <a:ext cx="897890" cy="471805"/>
        </a:xfrm>
        <a:prstGeom prst="rect">
          <a:avLst/>
        </a:prstGeom>
        <a:noFill/>
        <a:ln w="9525">
          <a:noFill/>
        </a:ln>
      </xdr:spPr>
    </xdr:pic>
    <xdr:clientData/>
  </xdr:twoCellAnchor>
  <xdr:twoCellAnchor editAs="oneCell">
    <xdr:from>
      <xdr:col>3</xdr:col>
      <xdr:colOff>179070</xdr:colOff>
      <xdr:row>29</xdr:row>
      <xdr:rowOff>2105025</xdr:rowOff>
    </xdr:from>
    <xdr:to>
      <xdr:col>4</xdr:col>
      <xdr:colOff>0</xdr:colOff>
      <xdr:row>29</xdr:row>
      <xdr:rowOff>2893060</xdr:rowOff>
    </xdr:to>
    <xdr:pic>
      <xdr:nvPicPr>
        <xdr:cNvPr id="15" name="图片 14"/>
        <xdr:cNvPicPr>
          <a:picLocks noChangeAspect="1"/>
        </xdr:cNvPicPr>
      </xdr:nvPicPr>
      <xdr:blipFill>
        <a:blip r:embed="rId31"/>
        <a:stretch>
          <a:fillRect/>
        </a:stretch>
      </xdr:blipFill>
      <xdr:spPr>
        <a:xfrm>
          <a:off x="2056130" y="41141650"/>
          <a:ext cx="1713865" cy="788035"/>
        </a:xfrm>
        <a:prstGeom prst="rect">
          <a:avLst/>
        </a:prstGeom>
        <a:noFill/>
        <a:ln w="9525">
          <a:noFill/>
        </a:ln>
      </xdr:spPr>
    </xdr:pic>
    <xdr:clientData/>
  </xdr:twoCellAnchor>
</xdr:wsDr>
</file>

<file path=xl/drawings/drawing3.xml><?xml version="1.0" encoding="utf-8"?>
<xdr:wsDr xmlns:xdr="http://schemas.openxmlformats.org/drawingml/2006/spreadsheetDrawing" xmlns:r="http://schemas.openxmlformats.org/officeDocument/2006/relationships" xmlns:a="http://schemas.openxmlformats.org/drawingml/2006/main">
  <xdr:twoCellAnchor editAs="oneCell">
    <xdr:from>
      <xdr:col>3</xdr:col>
      <xdr:colOff>345122</xdr:colOff>
      <xdr:row>5</xdr:row>
      <xdr:rowOff>1103312</xdr:rowOff>
    </xdr:from>
    <xdr:to>
      <xdr:col>3</xdr:col>
      <xdr:colOff>1418272</xdr:colOff>
      <xdr:row>5</xdr:row>
      <xdr:rowOff>1961197</xdr:rowOff>
    </xdr:to>
    <xdr:pic>
      <xdr:nvPicPr>
        <xdr:cNvPr id="58" name="图片 57"/>
        <xdr:cNvPicPr>
          <a:picLocks noChangeAspect="1"/>
        </xdr:cNvPicPr>
      </xdr:nvPicPr>
      <xdr:blipFill>
        <a:blip r:embed="rId1" cstate="print">
          <a:lum contrast="6000"/>
        </a:blip>
        <a:stretch>
          <a:fillRect/>
        </a:stretch>
      </xdr:blipFill>
      <xdr:spPr>
        <a:xfrm rot="16200000">
          <a:off x="2387600" y="5478145"/>
          <a:ext cx="857885" cy="1073150"/>
        </a:xfrm>
        <a:prstGeom prst="rect">
          <a:avLst/>
        </a:prstGeom>
        <a:noFill/>
        <a:ln w="9525">
          <a:noFill/>
        </a:ln>
      </xdr:spPr>
    </xdr:pic>
    <xdr:clientData/>
  </xdr:twoCellAnchor>
  <xdr:twoCellAnchor editAs="oneCell">
    <xdr:from>
      <xdr:col>3</xdr:col>
      <xdr:colOff>457835</xdr:colOff>
      <xdr:row>8</xdr:row>
      <xdr:rowOff>508000</xdr:rowOff>
    </xdr:from>
    <xdr:to>
      <xdr:col>3</xdr:col>
      <xdr:colOff>1372870</xdr:colOff>
      <xdr:row>8</xdr:row>
      <xdr:rowOff>1073785</xdr:rowOff>
    </xdr:to>
    <xdr:pic>
      <xdr:nvPicPr>
        <xdr:cNvPr id="59" name="图片 58"/>
        <xdr:cNvPicPr>
          <a:picLocks noChangeAspect="1"/>
        </xdr:cNvPicPr>
      </xdr:nvPicPr>
      <xdr:blipFill>
        <a:blip r:embed="rId2" cstate="print"/>
        <a:stretch>
          <a:fillRect/>
        </a:stretch>
      </xdr:blipFill>
      <xdr:spPr>
        <a:xfrm>
          <a:off x="2393315" y="10972800"/>
          <a:ext cx="915035" cy="565785"/>
        </a:xfrm>
        <a:prstGeom prst="rect">
          <a:avLst/>
        </a:prstGeom>
        <a:noFill/>
        <a:ln w="9525">
          <a:noFill/>
        </a:ln>
      </xdr:spPr>
    </xdr:pic>
    <xdr:clientData/>
  </xdr:twoCellAnchor>
  <xdr:twoCellAnchor editAs="oneCell">
    <xdr:from>
      <xdr:col>3</xdr:col>
      <xdr:colOff>381000</xdr:colOff>
      <xdr:row>9</xdr:row>
      <xdr:rowOff>381000</xdr:rowOff>
    </xdr:from>
    <xdr:to>
      <xdr:col>3</xdr:col>
      <xdr:colOff>1183640</xdr:colOff>
      <xdr:row>9</xdr:row>
      <xdr:rowOff>977900</xdr:rowOff>
    </xdr:to>
    <xdr:pic>
      <xdr:nvPicPr>
        <xdr:cNvPr id="60" name="图片 59"/>
        <xdr:cNvPicPr>
          <a:picLocks noChangeAspect="1"/>
        </xdr:cNvPicPr>
      </xdr:nvPicPr>
      <xdr:blipFill>
        <a:blip r:embed="rId3"/>
        <a:stretch>
          <a:fillRect/>
        </a:stretch>
      </xdr:blipFill>
      <xdr:spPr>
        <a:xfrm>
          <a:off x="2316480" y="12255500"/>
          <a:ext cx="802640" cy="596900"/>
        </a:xfrm>
        <a:prstGeom prst="rect">
          <a:avLst/>
        </a:prstGeom>
        <a:noFill/>
        <a:ln w="9525">
          <a:noFill/>
        </a:ln>
      </xdr:spPr>
    </xdr:pic>
    <xdr:clientData/>
  </xdr:twoCellAnchor>
  <xdr:twoCellAnchor editAs="oneCell">
    <xdr:from>
      <xdr:col>3</xdr:col>
      <xdr:colOff>629285</xdr:colOff>
      <xdr:row>14</xdr:row>
      <xdr:rowOff>374015</xdr:rowOff>
    </xdr:from>
    <xdr:to>
      <xdr:col>3</xdr:col>
      <xdr:colOff>1105535</xdr:colOff>
      <xdr:row>14</xdr:row>
      <xdr:rowOff>1109345</xdr:rowOff>
    </xdr:to>
    <xdr:pic>
      <xdr:nvPicPr>
        <xdr:cNvPr id="61" name="图片 60"/>
        <xdr:cNvPicPr>
          <a:picLocks noChangeAspect="1"/>
        </xdr:cNvPicPr>
      </xdr:nvPicPr>
      <xdr:blipFill>
        <a:blip r:embed="rId4"/>
        <a:stretch>
          <a:fillRect/>
        </a:stretch>
      </xdr:blipFill>
      <xdr:spPr>
        <a:xfrm>
          <a:off x="2564765" y="19297015"/>
          <a:ext cx="476250" cy="735330"/>
        </a:xfrm>
        <a:prstGeom prst="rect">
          <a:avLst/>
        </a:prstGeom>
        <a:noFill/>
        <a:ln w="9525">
          <a:noFill/>
        </a:ln>
      </xdr:spPr>
    </xdr:pic>
    <xdr:clientData/>
  </xdr:twoCellAnchor>
  <xdr:twoCellAnchor editAs="oneCell">
    <xdr:from>
      <xdr:col>3</xdr:col>
      <xdr:colOff>182245</xdr:colOff>
      <xdr:row>18</xdr:row>
      <xdr:rowOff>205740</xdr:rowOff>
    </xdr:from>
    <xdr:to>
      <xdr:col>3</xdr:col>
      <xdr:colOff>1545590</xdr:colOff>
      <xdr:row>18</xdr:row>
      <xdr:rowOff>1136015</xdr:rowOff>
    </xdr:to>
    <xdr:pic>
      <xdr:nvPicPr>
        <xdr:cNvPr id="62" name="图片 61" descr="IE~`%G[IVY4{D09ZWJ2I21N"/>
        <xdr:cNvPicPr>
          <a:picLocks noChangeAspect="1"/>
        </xdr:cNvPicPr>
      </xdr:nvPicPr>
      <xdr:blipFill>
        <a:blip r:embed="rId5" cstate="print"/>
        <a:stretch>
          <a:fillRect/>
        </a:stretch>
      </xdr:blipFill>
      <xdr:spPr>
        <a:xfrm>
          <a:off x="2117725" y="24767540"/>
          <a:ext cx="1363345" cy="930275"/>
        </a:xfrm>
        <a:prstGeom prst="rect">
          <a:avLst/>
        </a:prstGeom>
      </xdr:spPr>
    </xdr:pic>
    <xdr:clientData/>
  </xdr:twoCellAnchor>
  <xdr:twoCellAnchor editAs="oneCell">
    <xdr:from>
      <xdr:col>3</xdr:col>
      <xdr:colOff>433705</xdr:colOff>
      <xdr:row>19</xdr:row>
      <xdr:rowOff>260985</xdr:rowOff>
    </xdr:from>
    <xdr:to>
      <xdr:col>3</xdr:col>
      <xdr:colOff>1375410</xdr:colOff>
      <xdr:row>19</xdr:row>
      <xdr:rowOff>1041400</xdr:rowOff>
    </xdr:to>
    <xdr:pic>
      <xdr:nvPicPr>
        <xdr:cNvPr id="63" name="图片 62"/>
        <xdr:cNvPicPr>
          <a:picLocks noChangeAspect="1"/>
        </xdr:cNvPicPr>
      </xdr:nvPicPr>
      <xdr:blipFill>
        <a:blip r:embed="rId6"/>
        <a:stretch>
          <a:fillRect/>
        </a:stretch>
      </xdr:blipFill>
      <xdr:spPr>
        <a:xfrm>
          <a:off x="2369185" y="26232485"/>
          <a:ext cx="941705" cy="780415"/>
        </a:xfrm>
        <a:prstGeom prst="rect">
          <a:avLst/>
        </a:prstGeom>
        <a:noFill/>
        <a:ln w="9525">
          <a:noFill/>
        </a:ln>
      </xdr:spPr>
    </xdr:pic>
    <xdr:clientData/>
  </xdr:twoCellAnchor>
  <xdr:twoCellAnchor editAs="oneCell">
    <xdr:from>
      <xdr:col>3</xdr:col>
      <xdr:colOff>295275</xdr:colOff>
      <xdr:row>21</xdr:row>
      <xdr:rowOff>374015</xdr:rowOff>
    </xdr:from>
    <xdr:to>
      <xdr:col>3</xdr:col>
      <xdr:colOff>1668145</xdr:colOff>
      <xdr:row>21</xdr:row>
      <xdr:rowOff>977900</xdr:rowOff>
    </xdr:to>
    <xdr:pic>
      <xdr:nvPicPr>
        <xdr:cNvPr id="64" name="图片 63"/>
        <xdr:cNvPicPr>
          <a:picLocks noChangeAspect="1"/>
        </xdr:cNvPicPr>
      </xdr:nvPicPr>
      <xdr:blipFill>
        <a:blip r:embed="rId7" cstate="print">
          <a:lum contrast="12000"/>
        </a:blip>
        <a:stretch>
          <a:fillRect/>
        </a:stretch>
      </xdr:blipFill>
      <xdr:spPr>
        <a:xfrm>
          <a:off x="2230755" y="29164915"/>
          <a:ext cx="1372870" cy="603885"/>
        </a:xfrm>
        <a:prstGeom prst="rect">
          <a:avLst/>
        </a:prstGeom>
        <a:noFill/>
        <a:ln w="9525">
          <a:noFill/>
        </a:ln>
      </xdr:spPr>
    </xdr:pic>
    <xdr:clientData/>
  </xdr:twoCellAnchor>
  <xdr:twoCellAnchor editAs="oneCell">
    <xdr:from>
      <xdr:col>3</xdr:col>
      <xdr:colOff>552450</xdr:colOff>
      <xdr:row>27</xdr:row>
      <xdr:rowOff>295275</xdr:rowOff>
    </xdr:from>
    <xdr:to>
      <xdr:col>3</xdr:col>
      <xdr:colOff>1266190</xdr:colOff>
      <xdr:row>27</xdr:row>
      <xdr:rowOff>1235710</xdr:rowOff>
    </xdr:to>
    <xdr:pic>
      <xdr:nvPicPr>
        <xdr:cNvPr id="65" name="图片 64"/>
        <xdr:cNvPicPr>
          <a:picLocks noChangeAspect="1"/>
        </xdr:cNvPicPr>
      </xdr:nvPicPr>
      <xdr:blipFill>
        <a:blip r:embed="rId8"/>
        <a:stretch>
          <a:fillRect/>
        </a:stretch>
      </xdr:blipFill>
      <xdr:spPr>
        <a:xfrm>
          <a:off x="2487930" y="37544375"/>
          <a:ext cx="713740" cy="940435"/>
        </a:xfrm>
        <a:prstGeom prst="rect">
          <a:avLst/>
        </a:prstGeom>
        <a:noFill/>
        <a:ln w="9525">
          <a:noFill/>
        </a:ln>
      </xdr:spPr>
    </xdr:pic>
    <xdr:clientData/>
  </xdr:twoCellAnchor>
  <xdr:twoCellAnchor editAs="oneCell">
    <xdr:from>
      <xdr:col>3</xdr:col>
      <xdr:colOff>256540</xdr:colOff>
      <xdr:row>30</xdr:row>
      <xdr:rowOff>295275</xdr:rowOff>
    </xdr:from>
    <xdr:to>
      <xdr:col>3</xdr:col>
      <xdr:colOff>1604645</xdr:colOff>
      <xdr:row>30</xdr:row>
      <xdr:rowOff>1158240</xdr:rowOff>
    </xdr:to>
    <xdr:pic>
      <xdr:nvPicPr>
        <xdr:cNvPr id="66" name="图片 65"/>
        <xdr:cNvPicPr>
          <a:picLocks noChangeAspect="1"/>
        </xdr:cNvPicPr>
      </xdr:nvPicPr>
      <xdr:blipFill>
        <a:blip r:embed="rId9"/>
        <a:stretch>
          <a:fillRect/>
        </a:stretch>
      </xdr:blipFill>
      <xdr:spPr>
        <a:xfrm rot="16200000">
          <a:off x="2434590" y="41530905"/>
          <a:ext cx="862965" cy="1348105"/>
        </a:xfrm>
        <a:prstGeom prst="rect">
          <a:avLst/>
        </a:prstGeom>
        <a:noFill/>
        <a:ln w="9525">
          <a:noFill/>
        </a:ln>
      </xdr:spPr>
    </xdr:pic>
    <xdr:clientData/>
  </xdr:twoCellAnchor>
  <xdr:twoCellAnchor editAs="oneCell">
    <xdr:from>
      <xdr:col>3</xdr:col>
      <xdr:colOff>219075</xdr:colOff>
      <xdr:row>31</xdr:row>
      <xdr:rowOff>323850</xdr:rowOff>
    </xdr:from>
    <xdr:to>
      <xdr:col>3</xdr:col>
      <xdr:colOff>1599565</xdr:colOff>
      <xdr:row>31</xdr:row>
      <xdr:rowOff>1263015</xdr:rowOff>
    </xdr:to>
    <xdr:pic>
      <xdr:nvPicPr>
        <xdr:cNvPr id="67" name="图片 66"/>
        <xdr:cNvPicPr>
          <a:picLocks noChangeAspect="1"/>
        </xdr:cNvPicPr>
      </xdr:nvPicPr>
      <xdr:blipFill>
        <a:blip r:embed="rId10"/>
        <a:stretch>
          <a:fillRect/>
        </a:stretch>
      </xdr:blipFill>
      <xdr:spPr>
        <a:xfrm rot="10800000">
          <a:off x="2154555" y="43211750"/>
          <a:ext cx="1380490" cy="939165"/>
        </a:xfrm>
        <a:prstGeom prst="rect">
          <a:avLst/>
        </a:prstGeom>
        <a:noFill/>
        <a:ln w="9525">
          <a:noFill/>
        </a:ln>
      </xdr:spPr>
    </xdr:pic>
    <xdr:clientData/>
  </xdr:twoCellAnchor>
  <xdr:twoCellAnchor editAs="oneCell">
    <xdr:from>
      <xdr:col>3</xdr:col>
      <xdr:colOff>248285</xdr:colOff>
      <xdr:row>32</xdr:row>
      <xdr:rowOff>250190</xdr:rowOff>
    </xdr:from>
    <xdr:to>
      <xdr:col>3</xdr:col>
      <xdr:colOff>1440815</xdr:colOff>
      <xdr:row>32</xdr:row>
      <xdr:rowOff>1196975</xdr:rowOff>
    </xdr:to>
    <xdr:pic>
      <xdr:nvPicPr>
        <xdr:cNvPr id="68" name="图片 67"/>
        <xdr:cNvPicPr>
          <a:picLocks noChangeAspect="1"/>
        </xdr:cNvPicPr>
      </xdr:nvPicPr>
      <xdr:blipFill>
        <a:blip r:embed="rId11"/>
        <a:stretch>
          <a:fillRect/>
        </a:stretch>
      </xdr:blipFill>
      <xdr:spPr>
        <a:xfrm>
          <a:off x="2183765" y="44547790"/>
          <a:ext cx="1192530" cy="946785"/>
        </a:xfrm>
        <a:prstGeom prst="rect">
          <a:avLst/>
        </a:prstGeom>
        <a:noFill/>
        <a:ln w="9525">
          <a:noFill/>
        </a:ln>
      </xdr:spPr>
    </xdr:pic>
    <xdr:clientData/>
  </xdr:twoCellAnchor>
  <xdr:twoCellAnchor editAs="oneCell">
    <xdr:from>
      <xdr:col>3</xdr:col>
      <xdr:colOff>350202</xdr:colOff>
      <xdr:row>33</xdr:row>
      <xdr:rowOff>454342</xdr:rowOff>
    </xdr:from>
    <xdr:to>
      <xdr:col>3</xdr:col>
      <xdr:colOff>1422717</xdr:colOff>
      <xdr:row>33</xdr:row>
      <xdr:rowOff>1176972</xdr:rowOff>
    </xdr:to>
    <xdr:pic>
      <xdr:nvPicPr>
        <xdr:cNvPr id="69" name="图片 68"/>
        <xdr:cNvPicPr>
          <a:picLocks noChangeAspect="1"/>
        </xdr:cNvPicPr>
      </xdr:nvPicPr>
      <xdr:blipFill>
        <a:blip r:embed="rId12"/>
        <a:stretch>
          <a:fillRect/>
        </a:stretch>
      </xdr:blipFill>
      <xdr:spPr>
        <a:xfrm rot="16200000">
          <a:off x="2459990" y="45986065"/>
          <a:ext cx="722630" cy="1072515"/>
        </a:xfrm>
        <a:prstGeom prst="rect">
          <a:avLst/>
        </a:prstGeom>
        <a:noFill/>
        <a:ln w="9525">
          <a:noFill/>
        </a:ln>
      </xdr:spPr>
    </xdr:pic>
    <xdr:clientData/>
  </xdr:twoCellAnchor>
  <xdr:twoCellAnchor editAs="oneCell">
    <xdr:from>
      <xdr:col>3</xdr:col>
      <xdr:colOff>323215</xdr:colOff>
      <xdr:row>35</xdr:row>
      <xdr:rowOff>135890</xdr:rowOff>
    </xdr:from>
    <xdr:to>
      <xdr:col>3</xdr:col>
      <xdr:colOff>1525270</xdr:colOff>
      <xdr:row>35</xdr:row>
      <xdr:rowOff>1219200</xdr:rowOff>
    </xdr:to>
    <xdr:pic>
      <xdr:nvPicPr>
        <xdr:cNvPr id="70" name="图片 69"/>
        <xdr:cNvPicPr>
          <a:picLocks noChangeAspect="1"/>
        </xdr:cNvPicPr>
      </xdr:nvPicPr>
      <xdr:blipFill>
        <a:blip r:embed="rId13"/>
        <a:stretch>
          <a:fillRect/>
        </a:stretch>
      </xdr:blipFill>
      <xdr:spPr>
        <a:xfrm>
          <a:off x="2258695" y="48662590"/>
          <a:ext cx="1202055" cy="1083310"/>
        </a:xfrm>
        <a:prstGeom prst="rect">
          <a:avLst/>
        </a:prstGeom>
        <a:noFill/>
        <a:ln w="9525">
          <a:noFill/>
        </a:ln>
      </xdr:spPr>
    </xdr:pic>
    <xdr:clientData/>
  </xdr:twoCellAnchor>
  <xdr:twoCellAnchor editAs="oneCell">
    <xdr:from>
      <xdr:col>3</xdr:col>
      <xdr:colOff>313690</xdr:colOff>
      <xdr:row>38</xdr:row>
      <xdr:rowOff>289560</xdr:rowOff>
    </xdr:from>
    <xdr:to>
      <xdr:col>3</xdr:col>
      <xdr:colOff>1536700</xdr:colOff>
      <xdr:row>38</xdr:row>
      <xdr:rowOff>1159510</xdr:rowOff>
    </xdr:to>
    <xdr:pic>
      <xdr:nvPicPr>
        <xdr:cNvPr id="71" name="ID_CFC8F5FE06F64AAA946814A3D01EA9EF" descr="51350032c8bb113f0e2f90b70abb26d"/>
        <xdr:cNvPicPr>
          <a:picLocks noChangeAspect="1"/>
        </xdr:cNvPicPr>
      </xdr:nvPicPr>
      <xdr:blipFill>
        <a:blip r:embed="rId14"/>
        <a:stretch>
          <a:fillRect/>
        </a:stretch>
      </xdr:blipFill>
      <xdr:spPr>
        <a:xfrm>
          <a:off x="2249170" y="53743860"/>
          <a:ext cx="1223010" cy="869950"/>
        </a:xfrm>
        <a:prstGeom prst="rect">
          <a:avLst/>
        </a:prstGeom>
      </xdr:spPr>
    </xdr:pic>
    <xdr:clientData/>
  </xdr:twoCellAnchor>
  <xdr:twoCellAnchor editAs="oneCell">
    <xdr:from>
      <xdr:col>3</xdr:col>
      <xdr:colOff>395605</xdr:colOff>
      <xdr:row>39</xdr:row>
      <xdr:rowOff>200025</xdr:rowOff>
    </xdr:from>
    <xdr:to>
      <xdr:col>3</xdr:col>
      <xdr:colOff>1458595</xdr:colOff>
      <xdr:row>39</xdr:row>
      <xdr:rowOff>1258570</xdr:rowOff>
    </xdr:to>
    <xdr:pic>
      <xdr:nvPicPr>
        <xdr:cNvPr id="72" name="ID_CFC8F5FE06F64AAA946814A3D01EA9EF" descr="51350032c8bb113f0e2f90b70abb26d"/>
        <xdr:cNvPicPr>
          <a:picLocks noChangeAspect="1"/>
        </xdr:cNvPicPr>
      </xdr:nvPicPr>
      <xdr:blipFill>
        <a:blip r:embed="rId14"/>
        <a:stretch>
          <a:fillRect/>
        </a:stretch>
      </xdr:blipFill>
      <xdr:spPr>
        <a:xfrm>
          <a:off x="2331085" y="55064025"/>
          <a:ext cx="1062990" cy="1058545"/>
        </a:xfrm>
        <a:prstGeom prst="rect">
          <a:avLst/>
        </a:prstGeom>
      </xdr:spPr>
    </xdr:pic>
    <xdr:clientData/>
  </xdr:twoCellAnchor>
</xdr:wsDr>
</file>

<file path=xl/drawings/drawing4.xml><?xml version="1.0" encoding="utf-8"?>
<xdr:wsDr xmlns:xdr="http://schemas.openxmlformats.org/drawingml/2006/spreadsheetDrawing" xmlns:r="http://schemas.openxmlformats.org/officeDocument/2006/relationships" xmlns:a="http://schemas.openxmlformats.org/drawingml/2006/main">
  <xdr:twoCellAnchor>
    <xdr:from>
      <xdr:col>3</xdr:col>
      <xdr:colOff>251460</xdr:colOff>
      <xdr:row>110</xdr:row>
      <xdr:rowOff>173355</xdr:rowOff>
    </xdr:from>
    <xdr:to>
      <xdr:col>3</xdr:col>
      <xdr:colOff>1283970</xdr:colOff>
      <xdr:row>110</xdr:row>
      <xdr:rowOff>862330</xdr:rowOff>
    </xdr:to>
    <xdr:pic>
      <xdr:nvPicPr>
        <xdr:cNvPr id="49" name="图片 1362"/>
        <xdr:cNvPicPr>
          <a:picLocks noChangeAspect="1"/>
        </xdr:cNvPicPr>
      </xdr:nvPicPr>
      <xdr:blipFill>
        <a:blip r:embed="rId1"/>
        <a:stretch>
          <a:fillRect/>
        </a:stretch>
      </xdr:blipFill>
      <xdr:spPr>
        <a:xfrm>
          <a:off x="1958975" y="132568315"/>
          <a:ext cx="1032510" cy="688975"/>
        </a:xfrm>
        <a:prstGeom prst="rect">
          <a:avLst/>
        </a:prstGeom>
        <a:noFill/>
        <a:ln w="9525">
          <a:noFill/>
        </a:ln>
      </xdr:spPr>
    </xdr:pic>
    <xdr:clientData/>
  </xdr:twoCellAnchor>
  <xdr:twoCellAnchor>
    <xdr:from>
      <xdr:col>3</xdr:col>
      <xdr:colOff>479425</xdr:colOff>
      <xdr:row>111</xdr:row>
      <xdr:rowOff>48895</xdr:rowOff>
    </xdr:from>
    <xdr:to>
      <xdr:col>3</xdr:col>
      <xdr:colOff>1266825</xdr:colOff>
      <xdr:row>111</xdr:row>
      <xdr:rowOff>1016000</xdr:rowOff>
    </xdr:to>
    <xdr:pic>
      <xdr:nvPicPr>
        <xdr:cNvPr id="50" name="图片 1337"/>
        <xdr:cNvPicPr>
          <a:picLocks noChangeAspect="1"/>
        </xdr:cNvPicPr>
      </xdr:nvPicPr>
      <xdr:blipFill>
        <a:blip r:embed="rId2"/>
        <a:stretch>
          <a:fillRect/>
        </a:stretch>
      </xdr:blipFill>
      <xdr:spPr>
        <a:xfrm>
          <a:off x="2186940" y="133523355"/>
          <a:ext cx="787400" cy="967105"/>
        </a:xfrm>
        <a:prstGeom prst="rect">
          <a:avLst/>
        </a:prstGeom>
        <a:noFill/>
        <a:ln w="9525">
          <a:noFill/>
        </a:ln>
      </xdr:spPr>
    </xdr:pic>
    <xdr:clientData/>
  </xdr:twoCellAnchor>
  <xdr:twoCellAnchor>
    <xdr:from>
      <xdr:col>3</xdr:col>
      <xdr:colOff>489585</xdr:colOff>
      <xdr:row>114</xdr:row>
      <xdr:rowOff>66675</xdr:rowOff>
    </xdr:from>
    <xdr:to>
      <xdr:col>3</xdr:col>
      <xdr:colOff>1279525</xdr:colOff>
      <xdr:row>114</xdr:row>
      <xdr:rowOff>1021080</xdr:rowOff>
    </xdr:to>
    <xdr:pic>
      <xdr:nvPicPr>
        <xdr:cNvPr id="53" name="图片 1337"/>
        <xdr:cNvPicPr>
          <a:picLocks noChangeAspect="1"/>
        </xdr:cNvPicPr>
      </xdr:nvPicPr>
      <xdr:blipFill>
        <a:blip r:embed="rId2"/>
        <a:stretch>
          <a:fillRect/>
        </a:stretch>
      </xdr:blipFill>
      <xdr:spPr>
        <a:xfrm>
          <a:off x="2197100" y="136779635"/>
          <a:ext cx="789940" cy="954405"/>
        </a:xfrm>
        <a:prstGeom prst="rect">
          <a:avLst/>
        </a:prstGeom>
        <a:noFill/>
        <a:ln w="9525">
          <a:noFill/>
        </a:ln>
      </xdr:spPr>
    </xdr:pic>
    <xdr:clientData/>
  </xdr:twoCellAnchor>
  <xdr:twoCellAnchor editAs="oneCell">
    <xdr:from>
      <xdr:col>3</xdr:col>
      <xdr:colOff>575310</xdr:colOff>
      <xdr:row>117</xdr:row>
      <xdr:rowOff>186055</xdr:rowOff>
    </xdr:from>
    <xdr:to>
      <xdr:col>3</xdr:col>
      <xdr:colOff>918210</xdr:colOff>
      <xdr:row>117</xdr:row>
      <xdr:rowOff>895350</xdr:rowOff>
    </xdr:to>
    <xdr:pic>
      <xdr:nvPicPr>
        <xdr:cNvPr id="395" name="ID_1B53C994E38C4BF08567FC737D814590"/>
        <xdr:cNvPicPr>
          <a:picLocks noChangeAspect="1"/>
        </xdr:cNvPicPr>
      </xdr:nvPicPr>
      <xdr:blipFill>
        <a:blip r:embed="rId3" cstate="print"/>
        <a:srcRect l="67557" t="28443" r="-1908"/>
        <a:stretch>
          <a:fillRect/>
        </a:stretch>
      </xdr:blipFill>
      <xdr:spPr>
        <a:xfrm>
          <a:off x="2282825" y="140137515"/>
          <a:ext cx="342900" cy="709295"/>
        </a:xfrm>
        <a:prstGeom prst="rect">
          <a:avLst/>
        </a:prstGeom>
        <a:noFill/>
        <a:ln w="9525">
          <a:noFill/>
        </a:ln>
      </xdr:spPr>
    </xdr:pic>
    <xdr:clientData/>
  </xdr:twoCellAnchor>
  <xdr:twoCellAnchor editAs="oneCell">
    <xdr:from>
      <xdr:col>3</xdr:col>
      <xdr:colOff>739140</xdr:colOff>
      <xdr:row>115</xdr:row>
      <xdr:rowOff>233680</xdr:rowOff>
    </xdr:from>
    <xdr:to>
      <xdr:col>3</xdr:col>
      <xdr:colOff>1082040</xdr:colOff>
      <xdr:row>115</xdr:row>
      <xdr:rowOff>942975</xdr:rowOff>
    </xdr:to>
    <xdr:pic>
      <xdr:nvPicPr>
        <xdr:cNvPr id="2" name="ID_1B53C994E38C4BF08567FC737D814590"/>
        <xdr:cNvPicPr>
          <a:picLocks noChangeAspect="1"/>
        </xdr:cNvPicPr>
      </xdr:nvPicPr>
      <xdr:blipFill>
        <a:blip r:embed="rId3" cstate="print"/>
        <a:srcRect l="67557" t="28443" r="-1908"/>
        <a:stretch>
          <a:fillRect/>
        </a:stretch>
      </xdr:blipFill>
      <xdr:spPr>
        <a:xfrm>
          <a:off x="2446655" y="138026140"/>
          <a:ext cx="342900" cy="709295"/>
        </a:xfrm>
        <a:prstGeom prst="rect">
          <a:avLst/>
        </a:prstGeom>
        <a:noFill/>
        <a:ln w="9525">
          <a:noFill/>
        </a:ln>
      </xdr:spPr>
    </xdr:pic>
    <xdr:clientData/>
  </xdr:twoCellAnchor>
</xdr:wsDr>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H21"/>
  <sheetViews>
    <sheetView workbookViewId="0">
      <selection activeCell="J4" sqref="J4"/>
    </sheetView>
  </sheetViews>
  <sheetFormatPr defaultColWidth="9" defaultRowHeight="13.5" outlineLevelCol="7"/>
  <cols>
    <col min="1" max="1" width="5.38333333333333" style="28" customWidth="1"/>
    <col min="2" max="2" width="12.2583333333333" style="28" customWidth="1"/>
    <col min="3" max="3" width="7.38333333333333" style="26" customWidth="1"/>
    <col min="4" max="4" width="24.5" style="28" customWidth="1"/>
    <col min="5" max="5" width="5.38333333333333" style="28" customWidth="1"/>
    <col min="6" max="6" width="33.3833333333333" style="43" customWidth="1"/>
    <col min="7" max="7" width="18.1083333333333" style="21" customWidth="1"/>
    <col min="8" max="16384" width="9" style="21"/>
  </cols>
  <sheetData>
    <row r="1" s="42" customFormat="1" ht="27" customHeight="1" spans="1:6">
      <c r="A1" s="44" t="s">
        <v>0</v>
      </c>
      <c r="B1" s="45"/>
      <c r="C1" s="46"/>
      <c r="D1" s="45"/>
      <c r="E1" s="45"/>
      <c r="F1" s="47"/>
    </row>
    <row r="2" s="42" customFormat="1" ht="27" customHeight="1" spans="1:6">
      <c r="A2" s="48" t="s">
        <v>1</v>
      </c>
      <c r="B2" s="48" t="s">
        <v>2</v>
      </c>
      <c r="C2" s="4" t="s">
        <v>3</v>
      </c>
      <c r="D2" s="48" t="s">
        <v>4</v>
      </c>
      <c r="E2" s="48" t="s">
        <v>5</v>
      </c>
      <c r="F2" s="48" t="s">
        <v>6</v>
      </c>
    </row>
    <row r="3" s="21" customFormat="1" ht="174" customHeight="1" spans="1:6">
      <c r="A3" s="6">
        <v>1</v>
      </c>
      <c r="B3" s="6" t="s">
        <v>7</v>
      </c>
      <c r="C3" s="10" t="s">
        <v>8</v>
      </c>
      <c r="D3" s="6"/>
      <c r="E3" s="27">
        <v>1</v>
      </c>
      <c r="F3" s="12" t="s">
        <v>9</v>
      </c>
    </row>
    <row r="4" s="21" customFormat="1" ht="342" customHeight="1" spans="1:6">
      <c r="A4" s="6">
        <v>2</v>
      </c>
      <c r="B4" s="6" t="s">
        <v>10</v>
      </c>
      <c r="C4" s="10" t="s">
        <v>11</v>
      </c>
      <c r="D4" s="6" t="str">
        <f>_xlfn.DISPIMG("ID_A0E8F6AC5EFA4E60907F577E8ABCC3AE",1)</f>
        <v>=DISPIMG("ID_A0E8F6AC5EFA4E60907F577E8ABCC3AE",1)</v>
      </c>
      <c r="E4" s="27">
        <v>33</v>
      </c>
      <c r="F4" s="12" t="s">
        <v>12</v>
      </c>
    </row>
    <row r="5" s="21" customFormat="1" ht="96" customHeight="1" spans="1:6">
      <c r="A5" s="6">
        <v>3</v>
      </c>
      <c r="B5" s="6" t="s">
        <v>13</v>
      </c>
      <c r="C5" s="10" t="s">
        <v>14</v>
      </c>
      <c r="D5" s="6"/>
      <c r="E5" s="27">
        <v>33</v>
      </c>
      <c r="F5" s="12" t="s">
        <v>15</v>
      </c>
    </row>
    <row r="6" s="21" customFormat="1" ht="102" customHeight="1" spans="1:6">
      <c r="A6" s="6">
        <v>4</v>
      </c>
      <c r="B6" s="6" t="s">
        <v>16</v>
      </c>
      <c r="C6" s="10" t="s">
        <v>14</v>
      </c>
      <c r="D6" s="6" t="str">
        <f>_xlfn.DISPIMG("ID_59C560C368DC426093A87F368643678D",1)</f>
        <v>=DISPIMG("ID_59C560C368DC426093A87F368643678D",1)</v>
      </c>
      <c r="E6" s="27">
        <v>33</v>
      </c>
      <c r="F6" s="12" t="s">
        <v>17</v>
      </c>
    </row>
    <row r="7" s="21" customFormat="1" ht="102" customHeight="1" spans="1:8">
      <c r="A7" s="6">
        <v>5</v>
      </c>
      <c r="B7" s="6" t="s">
        <v>18</v>
      </c>
      <c r="C7" s="10" t="s">
        <v>19</v>
      </c>
      <c r="D7" s="6"/>
      <c r="E7" s="27">
        <v>1</v>
      </c>
      <c r="F7" s="12" t="s">
        <v>20</v>
      </c>
      <c r="G7" s="49"/>
      <c r="H7" s="49"/>
    </row>
    <row r="8" s="21" customFormat="1" ht="102" customHeight="1" spans="1:8">
      <c r="A8" s="6">
        <v>6</v>
      </c>
      <c r="B8" s="6" t="s">
        <v>21</v>
      </c>
      <c r="C8" s="10" t="s">
        <v>19</v>
      </c>
      <c r="D8" s="6"/>
      <c r="E8" s="27">
        <v>1</v>
      </c>
      <c r="F8" s="12" t="s">
        <v>20</v>
      </c>
      <c r="G8" s="49"/>
      <c r="H8" s="49"/>
    </row>
    <row r="9" s="21" customFormat="1" ht="102" customHeight="1" spans="1:8">
      <c r="A9" s="6">
        <v>7</v>
      </c>
      <c r="B9" s="6" t="s">
        <v>22</v>
      </c>
      <c r="C9" s="10" t="s">
        <v>19</v>
      </c>
      <c r="D9" s="6"/>
      <c r="E9" s="27">
        <v>1</v>
      </c>
      <c r="F9" s="12" t="s">
        <v>20</v>
      </c>
      <c r="G9" s="49"/>
      <c r="H9" s="49"/>
    </row>
    <row r="10" s="21" customFormat="1" ht="229" customHeight="1" spans="1:8">
      <c r="A10" s="6">
        <v>8</v>
      </c>
      <c r="B10" s="6" t="s">
        <v>23</v>
      </c>
      <c r="C10" s="10" t="s">
        <v>8</v>
      </c>
      <c r="D10" s="6" t="str">
        <f>_xlfn.DISPIMG("ID_4D33B3522F2F4A89B010E25DA3DBA2B5",1)</f>
        <v>=DISPIMG("ID_4D33B3522F2F4A89B010E25DA3DBA2B5",1)</v>
      </c>
      <c r="E10" s="27">
        <v>1</v>
      </c>
      <c r="F10" s="12" t="s">
        <v>24</v>
      </c>
      <c r="G10" s="49"/>
      <c r="H10" s="49"/>
    </row>
    <row r="11" s="21" customFormat="1" ht="161" customHeight="1" spans="1:6">
      <c r="A11" s="6">
        <v>9</v>
      </c>
      <c r="B11" s="6" t="s">
        <v>25</v>
      </c>
      <c r="C11" s="10" t="s">
        <v>26</v>
      </c>
      <c r="D11" s="6"/>
      <c r="E11" s="27">
        <v>2</v>
      </c>
      <c r="F11" s="12" t="s">
        <v>27</v>
      </c>
    </row>
    <row r="12" s="21" customFormat="1" ht="409" customHeight="1" spans="1:6">
      <c r="A12" s="6">
        <v>10</v>
      </c>
      <c r="B12" s="6" t="s">
        <v>28</v>
      </c>
      <c r="C12" s="10" t="s">
        <v>8</v>
      </c>
      <c r="D12" s="6" t="str">
        <f>_xlfn.DISPIMG("ID_55B6F049DF8C45E5B9BCD6BC8467D842",1)</f>
        <v>=DISPIMG("ID_55B6F049DF8C45E5B9BCD6BC8467D842",1)</v>
      </c>
      <c r="E12" s="27">
        <v>1</v>
      </c>
      <c r="F12" s="12" t="s">
        <v>29</v>
      </c>
    </row>
    <row r="13" s="21" customFormat="1" ht="275" customHeight="1" spans="1:6">
      <c r="A13" s="6">
        <v>11</v>
      </c>
      <c r="B13" s="6" t="s">
        <v>30</v>
      </c>
      <c r="C13" s="10" t="s">
        <v>14</v>
      </c>
      <c r="D13" s="6"/>
      <c r="E13" s="27">
        <v>1</v>
      </c>
      <c r="F13" s="12" t="s">
        <v>31</v>
      </c>
    </row>
    <row r="14" s="21" customFormat="1" ht="141" customHeight="1" spans="1:6">
      <c r="A14" s="6">
        <v>12</v>
      </c>
      <c r="B14" s="6" t="s">
        <v>32</v>
      </c>
      <c r="C14" s="10" t="s">
        <v>8</v>
      </c>
      <c r="D14" s="6" t="str">
        <f>_xlfn.DISPIMG("ID_91D3C4F79DE44D54B5C1EA4937D99FDF",1)</f>
        <v>=DISPIMG("ID_91D3C4F79DE44D54B5C1EA4937D99FDF",1)</v>
      </c>
      <c r="E14" s="27">
        <v>1</v>
      </c>
      <c r="F14" s="12" t="s">
        <v>33</v>
      </c>
    </row>
    <row r="15" s="21" customFormat="1" ht="102" customHeight="1" spans="1:6">
      <c r="A15" s="6">
        <v>13</v>
      </c>
      <c r="B15" s="6" t="s">
        <v>34</v>
      </c>
      <c r="C15" s="10" t="s">
        <v>35</v>
      </c>
      <c r="D15" s="6"/>
      <c r="E15" s="27">
        <v>45</v>
      </c>
      <c r="F15" s="12" t="s">
        <v>36</v>
      </c>
    </row>
    <row r="16" s="21" customFormat="1" ht="102" customHeight="1" spans="1:6">
      <c r="A16" s="6">
        <v>14</v>
      </c>
      <c r="B16" s="6" t="s">
        <v>37</v>
      </c>
      <c r="C16" s="10" t="s">
        <v>38</v>
      </c>
      <c r="D16" s="6" t="str">
        <f>_xlfn.DISPIMG("ID_B0FFF8B3CF254DAEAD05D6919E5F25EC",1)</f>
        <v>=DISPIMG("ID_B0FFF8B3CF254DAEAD05D6919E5F25EC",1)</v>
      </c>
      <c r="E16" s="27">
        <v>3</v>
      </c>
      <c r="F16" s="12" t="s">
        <v>39</v>
      </c>
    </row>
    <row r="17" s="21" customFormat="1" ht="222" customHeight="1" spans="1:6">
      <c r="A17" s="6">
        <v>15</v>
      </c>
      <c r="B17" s="6" t="s">
        <v>40</v>
      </c>
      <c r="C17" s="10" t="s">
        <v>14</v>
      </c>
      <c r="D17" s="6"/>
      <c r="E17" s="27">
        <v>1</v>
      </c>
      <c r="F17" s="12" t="s">
        <v>41</v>
      </c>
    </row>
    <row r="18" s="21" customFormat="1" ht="157" customHeight="1" spans="1:6">
      <c r="A18" s="6">
        <v>16</v>
      </c>
      <c r="B18" s="6" t="s">
        <v>42</v>
      </c>
      <c r="C18" s="11" t="s">
        <v>14</v>
      </c>
      <c r="D18" s="6" t="str">
        <f>_xlfn.DISPIMG("ID_3708875F6F8C424FAE2EEFF22053B99D",1)</f>
        <v>=DISPIMG("ID_3708875F6F8C424FAE2EEFF22053B99D",1)</v>
      </c>
      <c r="E18" s="27">
        <v>3</v>
      </c>
      <c r="F18" s="12" t="s">
        <v>43</v>
      </c>
    </row>
    <row r="19" s="21" customFormat="1" ht="168" customHeight="1" spans="1:8">
      <c r="A19" s="6">
        <v>17</v>
      </c>
      <c r="B19" s="6" t="s">
        <v>44</v>
      </c>
      <c r="C19" s="10" t="s">
        <v>8</v>
      </c>
      <c r="D19" s="6" t="str">
        <f>_xlfn.DISPIMG("ID_406EA3B923244363A25C93E83394D411",1)</f>
        <v>=DISPIMG("ID_406EA3B923244363A25C93E83394D411",1)</v>
      </c>
      <c r="E19" s="27">
        <v>2</v>
      </c>
      <c r="F19" s="12" t="s">
        <v>45</v>
      </c>
      <c r="G19" s="49"/>
      <c r="H19" s="49"/>
    </row>
    <row r="20" s="21" customFormat="1" ht="111" customHeight="1" spans="1:8">
      <c r="A20" s="6">
        <v>18</v>
      </c>
      <c r="B20" s="6" t="s">
        <v>46</v>
      </c>
      <c r="C20" s="10" t="s">
        <v>8</v>
      </c>
      <c r="D20" s="6" t="str">
        <f>_xlfn.DISPIMG("ID_16B7BA6F40994A1985A7E59B2F9B0CE4",1)</f>
        <v>=DISPIMG("ID_16B7BA6F40994A1985A7E59B2F9B0CE4",1)</v>
      </c>
      <c r="E20" s="27">
        <v>1</v>
      </c>
      <c r="F20" s="12" t="s">
        <v>47</v>
      </c>
      <c r="G20" s="49"/>
      <c r="H20" s="49"/>
    </row>
    <row r="21" s="21" customFormat="1" ht="102" customHeight="1" spans="1:8">
      <c r="A21" s="6">
        <v>19</v>
      </c>
      <c r="B21" s="6" t="s">
        <v>48</v>
      </c>
      <c r="C21" s="10" t="s">
        <v>8</v>
      </c>
      <c r="D21" s="50" t="str">
        <f>_xlfn.DISPIMG("ID_25CB03116C3040859F5522734DD86DC5",1)</f>
        <v>=DISPIMG("ID_25CB03116C3040859F5522734DD86DC5",1)</v>
      </c>
      <c r="E21" s="27">
        <v>1</v>
      </c>
      <c r="F21" s="12" t="s">
        <v>49</v>
      </c>
      <c r="G21" s="49"/>
      <c r="H21" s="49"/>
    </row>
  </sheetData>
  <mergeCells count="4">
    <mergeCell ref="A1:F1"/>
    <mergeCell ref="G7:G10"/>
    <mergeCell ref="G20:G21"/>
    <mergeCell ref="H7:H10"/>
  </mergeCells>
  <pageMargins left="0.7" right="0.7" top="0.75" bottom="0.75" header="0.3" footer="0.3"/>
  <pageSetup paperSize="9" orientation="portrait"/>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2"/>
  <sheetViews>
    <sheetView workbookViewId="0">
      <selection activeCell="L5" sqref="L5"/>
    </sheetView>
  </sheetViews>
  <sheetFormatPr defaultColWidth="9" defaultRowHeight="99.95" customHeight="1" outlineLevelCol="6"/>
  <cols>
    <col min="1" max="1" width="6" style="20" customWidth="1"/>
    <col min="2" max="2" width="11.6333333333333" style="20" customWidth="1"/>
    <col min="3" max="3" width="7" style="20" customWidth="1"/>
    <col min="4" max="4" width="24.8416666666667" style="20" customWidth="1"/>
    <col min="5" max="5" width="6.38333333333333" style="20" customWidth="1"/>
    <col min="6" max="6" width="31.0833333333333" style="36" customWidth="1"/>
    <col min="7" max="7" width="11.25" style="20" customWidth="1"/>
    <col min="8" max="16" width="9" style="20"/>
    <col min="17" max="16369" width="32.7583333333333" style="20"/>
    <col min="16370" max="16384" width="9" style="20"/>
  </cols>
  <sheetData>
    <row r="1" s="19" customFormat="1" ht="27" customHeight="1" spans="1:6">
      <c r="A1" s="4" t="s">
        <v>50</v>
      </c>
      <c r="B1" s="4"/>
      <c r="C1" s="4"/>
      <c r="D1" s="4"/>
      <c r="E1" s="4"/>
      <c r="F1" s="5"/>
    </row>
    <row r="2" s="19" customFormat="1" ht="29" customHeight="1" spans="1:6">
      <c r="A2" s="4" t="s">
        <v>1</v>
      </c>
      <c r="B2" s="4" t="s">
        <v>2</v>
      </c>
      <c r="C2" s="4" t="s">
        <v>3</v>
      </c>
      <c r="D2" s="4" t="s">
        <v>4</v>
      </c>
      <c r="E2" s="4" t="s">
        <v>5</v>
      </c>
      <c r="F2" s="4" t="s">
        <v>6</v>
      </c>
    </row>
    <row r="3" s="20" customFormat="1" customHeight="1" spans="1:6">
      <c r="A3" s="10">
        <v>1</v>
      </c>
      <c r="B3" s="10" t="s">
        <v>51</v>
      </c>
      <c r="C3" s="10" t="s">
        <v>52</v>
      </c>
      <c r="D3" s="10"/>
      <c r="E3" s="25">
        <v>35</v>
      </c>
      <c r="F3" s="8" t="s">
        <v>53</v>
      </c>
    </row>
    <row r="4" s="20" customFormat="1" customHeight="1" spans="1:6">
      <c r="A4" s="10">
        <v>2</v>
      </c>
      <c r="B4" s="10" t="s">
        <v>54</v>
      </c>
      <c r="C4" s="10" t="s">
        <v>52</v>
      </c>
      <c r="D4" s="10"/>
      <c r="E4" s="25">
        <v>125</v>
      </c>
      <c r="F4" s="8" t="s">
        <v>55</v>
      </c>
    </row>
    <row r="5" s="20" customFormat="1" customHeight="1" spans="1:6">
      <c r="A5" s="10">
        <v>3</v>
      </c>
      <c r="B5" s="10" t="s">
        <v>56</v>
      </c>
      <c r="C5" s="10" t="s">
        <v>57</v>
      </c>
      <c r="D5" s="10"/>
      <c r="E5" s="25">
        <v>10</v>
      </c>
      <c r="F5" s="8" t="s">
        <v>58</v>
      </c>
    </row>
    <row r="6" s="20" customFormat="1" customHeight="1" spans="1:6">
      <c r="A6" s="10">
        <v>4</v>
      </c>
      <c r="B6" s="10" t="s">
        <v>59</v>
      </c>
      <c r="C6" s="10" t="s">
        <v>60</v>
      </c>
      <c r="D6" s="10"/>
      <c r="E6" s="25">
        <v>4</v>
      </c>
      <c r="F6" s="8" t="s">
        <v>61</v>
      </c>
    </row>
    <row r="7" s="20" customFormat="1" customHeight="1" spans="1:6">
      <c r="A7" s="10">
        <v>5</v>
      </c>
      <c r="B7" s="10" t="s">
        <v>62</v>
      </c>
      <c r="C7" s="10" t="s">
        <v>52</v>
      </c>
      <c r="D7" s="10"/>
      <c r="E7" s="25">
        <v>10</v>
      </c>
      <c r="F7" s="8" t="s">
        <v>63</v>
      </c>
    </row>
    <row r="8" s="20" customFormat="1" customHeight="1" spans="1:6">
      <c r="A8" s="10">
        <v>6</v>
      </c>
      <c r="B8" s="10" t="s">
        <v>64</v>
      </c>
      <c r="C8" s="10" t="s">
        <v>14</v>
      </c>
      <c r="D8" s="10"/>
      <c r="E8" s="25">
        <v>50</v>
      </c>
      <c r="F8" s="8" t="s">
        <v>65</v>
      </c>
    </row>
    <row r="9" s="20" customFormat="1" customHeight="1" spans="1:6">
      <c r="A9" s="10">
        <v>7</v>
      </c>
      <c r="B9" s="10" t="s">
        <v>66</v>
      </c>
      <c r="C9" s="10" t="s">
        <v>14</v>
      </c>
      <c r="D9" s="10"/>
      <c r="E9" s="25">
        <v>200</v>
      </c>
      <c r="F9" s="8" t="s">
        <v>67</v>
      </c>
    </row>
    <row r="10" s="20" customFormat="1" customHeight="1" spans="1:6">
      <c r="A10" s="10">
        <v>8</v>
      </c>
      <c r="B10" s="10" t="s">
        <v>68</v>
      </c>
      <c r="C10" s="10" t="s">
        <v>69</v>
      </c>
      <c r="D10" s="10"/>
      <c r="E10" s="25">
        <v>10</v>
      </c>
      <c r="F10" s="8" t="s">
        <v>70</v>
      </c>
    </row>
    <row r="11" s="20" customFormat="1" customHeight="1" spans="1:6">
      <c r="A11" s="10">
        <v>9</v>
      </c>
      <c r="B11" s="10" t="s">
        <v>71</v>
      </c>
      <c r="C11" s="10" t="s">
        <v>57</v>
      </c>
      <c r="D11" s="10"/>
      <c r="E11" s="25">
        <v>50</v>
      </c>
      <c r="F11" s="8" t="s">
        <v>72</v>
      </c>
    </row>
    <row r="12" s="21" customFormat="1" customHeight="1" spans="1:6">
      <c r="A12" s="10">
        <v>10</v>
      </c>
      <c r="B12" s="6" t="s">
        <v>73</v>
      </c>
      <c r="C12" s="6" t="s">
        <v>57</v>
      </c>
      <c r="D12" s="6"/>
      <c r="E12" s="27">
        <v>50</v>
      </c>
      <c r="F12" s="12" t="s">
        <v>74</v>
      </c>
    </row>
    <row r="13" s="20" customFormat="1" customHeight="1" spans="1:6">
      <c r="A13" s="10">
        <v>11</v>
      </c>
      <c r="B13" s="10" t="s">
        <v>75</v>
      </c>
      <c r="C13" s="10" t="s">
        <v>76</v>
      </c>
      <c r="D13" s="10"/>
      <c r="E13" s="25">
        <v>200</v>
      </c>
      <c r="F13" s="8" t="s">
        <v>77</v>
      </c>
    </row>
    <row r="14" s="20" customFormat="1" customHeight="1" spans="1:6">
      <c r="A14" s="10">
        <v>12</v>
      </c>
      <c r="B14" s="10" t="s">
        <v>78</v>
      </c>
      <c r="C14" s="10" t="s">
        <v>79</v>
      </c>
      <c r="D14" s="10"/>
      <c r="E14" s="25">
        <v>50</v>
      </c>
      <c r="F14" s="8" t="s">
        <v>80</v>
      </c>
    </row>
    <row r="15" s="20" customFormat="1" customHeight="1" spans="1:6">
      <c r="A15" s="10">
        <v>13</v>
      </c>
      <c r="B15" s="10" t="s">
        <v>81</v>
      </c>
      <c r="C15" s="10" t="s">
        <v>52</v>
      </c>
      <c r="D15" s="10"/>
      <c r="E15" s="25">
        <v>100</v>
      </c>
      <c r="F15" s="8" t="s">
        <v>82</v>
      </c>
    </row>
    <row r="16" s="20" customFormat="1" customHeight="1" spans="1:6">
      <c r="A16" s="10">
        <v>14</v>
      </c>
      <c r="B16" s="10" t="s">
        <v>83</v>
      </c>
      <c r="C16" s="10" t="s">
        <v>52</v>
      </c>
      <c r="D16" s="10"/>
      <c r="E16" s="25">
        <v>100</v>
      </c>
      <c r="F16" s="8" t="s">
        <v>84</v>
      </c>
    </row>
    <row r="17" s="20" customFormat="1" customHeight="1" spans="1:6">
      <c r="A17" s="10">
        <v>15</v>
      </c>
      <c r="B17" s="10" t="s">
        <v>85</v>
      </c>
      <c r="C17" s="10" t="s">
        <v>52</v>
      </c>
      <c r="D17" s="10"/>
      <c r="E17" s="25">
        <v>50</v>
      </c>
      <c r="F17" s="8" t="s">
        <v>86</v>
      </c>
    </row>
    <row r="18" s="20" customFormat="1" ht="110" customHeight="1" spans="1:6">
      <c r="A18" s="10">
        <v>16</v>
      </c>
      <c r="B18" s="10" t="s">
        <v>87</v>
      </c>
      <c r="C18" s="10" t="s">
        <v>52</v>
      </c>
      <c r="D18" s="10"/>
      <c r="E18" s="25">
        <v>4</v>
      </c>
      <c r="F18" s="8" t="s">
        <v>88</v>
      </c>
    </row>
    <row r="19" s="20" customFormat="1" customHeight="1" spans="1:6">
      <c r="A19" s="10">
        <v>17</v>
      </c>
      <c r="B19" s="10" t="s">
        <v>89</v>
      </c>
      <c r="C19" s="10" t="s">
        <v>76</v>
      </c>
      <c r="D19" s="10"/>
      <c r="E19" s="25">
        <v>200</v>
      </c>
      <c r="F19" s="8" t="s">
        <v>90</v>
      </c>
    </row>
    <row r="20" s="20" customFormat="1" customHeight="1" spans="1:6">
      <c r="A20" s="10">
        <v>18</v>
      </c>
      <c r="B20" s="10" t="s">
        <v>91</v>
      </c>
      <c r="C20" s="10" t="s">
        <v>76</v>
      </c>
      <c r="D20" s="10"/>
      <c r="E20" s="25">
        <v>200</v>
      </c>
      <c r="F20" s="8" t="s">
        <v>92</v>
      </c>
    </row>
    <row r="21" s="20" customFormat="1" customHeight="1" spans="1:6">
      <c r="A21" s="10">
        <v>19</v>
      </c>
      <c r="B21" s="10" t="s">
        <v>93</v>
      </c>
      <c r="C21" s="10" t="s">
        <v>60</v>
      </c>
      <c r="D21" s="10"/>
      <c r="E21" s="25">
        <v>100</v>
      </c>
      <c r="F21" s="8" t="s">
        <v>94</v>
      </c>
    </row>
    <row r="22" s="20" customFormat="1" customHeight="1" spans="1:6">
      <c r="A22" s="10">
        <v>20</v>
      </c>
      <c r="B22" s="10" t="s">
        <v>95</v>
      </c>
      <c r="C22" s="10" t="s">
        <v>14</v>
      </c>
      <c r="D22" s="10"/>
      <c r="E22" s="25">
        <v>210</v>
      </c>
      <c r="F22" s="8" t="s">
        <v>96</v>
      </c>
    </row>
    <row r="23" s="20" customFormat="1" customHeight="1" spans="1:6">
      <c r="A23" s="10">
        <v>21</v>
      </c>
      <c r="B23" s="10" t="s">
        <v>97</v>
      </c>
      <c r="C23" s="10" t="s">
        <v>76</v>
      </c>
      <c r="D23" s="10"/>
      <c r="E23" s="25">
        <v>200</v>
      </c>
      <c r="F23" s="8" t="s">
        <v>98</v>
      </c>
    </row>
    <row r="24" s="20" customFormat="1" customHeight="1" spans="1:6">
      <c r="A24" s="10">
        <v>22</v>
      </c>
      <c r="B24" s="10" t="s">
        <v>99</v>
      </c>
      <c r="C24" s="10" t="s">
        <v>60</v>
      </c>
      <c r="D24" s="10"/>
      <c r="E24" s="25">
        <v>100</v>
      </c>
      <c r="F24" s="8" t="s">
        <v>100</v>
      </c>
    </row>
    <row r="25" s="20" customFormat="1" customHeight="1" spans="1:6">
      <c r="A25" s="10">
        <v>23</v>
      </c>
      <c r="B25" s="10" t="s">
        <v>101</v>
      </c>
      <c r="C25" s="10" t="s">
        <v>11</v>
      </c>
      <c r="D25" s="10"/>
      <c r="E25" s="25">
        <v>4</v>
      </c>
      <c r="F25" s="8" t="s">
        <v>102</v>
      </c>
    </row>
    <row r="26" s="20" customFormat="1" customHeight="1" spans="1:6">
      <c r="A26" s="10">
        <v>24</v>
      </c>
      <c r="B26" s="10" t="s">
        <v>103</v>
      </c>
      <c r="C26" s="10" t="s">
        <v>14</v>
      </c>
      <c r="D26" s="10"/>
      <c r="E26" s="25">
        <v>5</v>
      </c>
      <c r="F26" s="8" t="s">
        <v>104</v>
      </c>
    </row>
    <row r="27" s="20" customFormat="1" customHeight="1" spans="1:6">
      <c r="A27" s="10">
        <v>25</v>
      </c>
      <c r="B27" s="10" t="s">
        <v>105</v>
      </c>
      <c r="C27" s="10" t="s">
        <v>8</v>
      </c>
      <c r="D27" s="10"/>
      <c r="E27" s="25">
        <v>10</v>
      </c>
      <c r="F27" s="8" t="s">
        <v>106</v>
      </c>
    </row>
    <row r="28" s="20" customFormat="1" customHeight="1" spans="1:6">
      <c r="A28" s="10">
        <v>26</v>
      </c>
      <c r="B28" s="10" t="s">
        <v>107</v>
      </c>
      <c r="C28" s="10" t="s">
        <v>108</v>
      </c>
      <c r="D28" s="10"/>
      <c r="E28" s="25">
        <v>20</v>
      </c>
      <c r="F28" s="8" t="s">
        <v>109</v>
      </c>
    </row>
    <row r="29" s="20" customFormat="1" ht="409" customHeight="1" spans="1:7">
      <c r="A29" s="10">
        <v>27</v>
      </c>
      <c r="B29" s="10" t="s">
        <v>110</v>
      </c>
      <c r="C29" s="10" t="s">
        <v>11</v>
      </c>
      <c r="D29" s="37"/>
      <c r="E29" s="25">
        <v>4</v>
      </c>
      <c r="F29" s="8" t="s">
        <v>111</v>
      </c>
      <c r="G29" s="38"/>
    </row>
    <row r="30" s="21" customFormat="1" ht="409" customHeight="1" spans="1:6">
      <c r="A30" s="10">
        <v>28</v>
      </c>
      <c r="B30" s="39" t="s">
        <v>112</v>
      </c>
      <c r="C30" s="7" t="s">
        <v>11</v>
      </c>
      <c r="D30" s="6"/>
      <c r="E30" s="27">
        <v>1</v>
      </c>
      <c r="F30" s="40" t="s">
        <v>113</v>
      </c>
    </row>
    <row r="31" s="21" customFormat="1" ht="409" customHeight="1" spans="1:6">
      <c r="A31" s="10">
        <v>29</v>
      </c>
      <c r="B31" s="39" t="s">
        <v>114</v>
      </c>
      <c r="C31" s="7" t="s">
        <v>11</v>
      </c>
      <c r="D31" s="6"/>
      <c r="E31" s="27">
        <v>1</v>
      </c>
      <c r="F31" s="41" t="s">
        <v>115</v>
      </c>
    </row>
    <row r="32" s="20" customFormat="1" customHeight="1" spans="1:6">
      <c r="A32" s="10">
        <v>30</v>
      </c>
      <c r="B32" s="10" t="s">
        <v>116</v>
      </c>
      <c r="C32" s="10" t="s">
        <v>14</v>
      </c>
      <c r="D32" s="10"/>
      <c r="E32" s="25">
        <v>12</v>
      </c>
      <c r="F32" s="30" t="s">
        <v>117</v>
      </c>
    </row>
  </sheetData>
  <mergeCells count="1">
    <mergeCell ref="A1:F1"/>
  </mergeCells>
  <pageMargins left="0.7" right="0.7" top="0.75" bottom="0.75" header="0.3" footer="0.3"/>
  <pageSetup paperSize="9" orientation="portrait"/>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G40"/>
  <sheetViews>
    <sheetView workbookViewId="0">
      <selection activeCell="L3" sqref="L3"/>
    </sheetView>
  </sheetViews>
  <sheetFormatPr defaultColWidth="9" defaultRowHeight="13.5" outlineLevelCol="6"/>
  <cols>
    <col min="1" max="1" width="4.63333333333333" style="20" customWidth="1"/>
    <col min="2" max="2" width="14.1333333333333" style="20" customWidth="1"/>
    <col min="3" max="3" width="6.63333333333333" style="20" customWidth="1"/>
    <col min="4" max="4" width="24.5" style="20" customWidth="1"/>
    <col min="5" max="5" width="6.75" style="20" customWidth="1"/>
    <col min="6" max="6" width="31" style="22" customWidth="1"/>
    <col min="7" max="7" width="50.3333333333333" style="20" customWidth="1"/>
    <col min="8" max="16384" width="9" style="20"/>
  </cols>
  <sheetData>
    <row r="1" s="19" customFormat="1" ht="26" customHeight="1" spans="1:7">
      <c r="A1" s="4" t="s">
        <v>118</v>
      </c>
      <c r="B1" s="4"/>
      <c r="C1" s="4"/>
      <c r="D1" s="4"/>
      <c r="E1" s="4"/>
      <c r="F1" s="5"/>
      <c r="G1" s="23"/>
    </row>
    <row r="2" s="19" customFormat="1" ht="24" customHeight="1" spans="1:7">
      <c r="A2" s="4" t="s">
        <v>1</v>
      </c>
      <c r="B2" s="4" t="s">
        <v>2</v>
      </c>
      <c r="C2" s="4" t="s">
        <v>3</v>
      </c>
      <c r="D2" s="4" t="s">
        <v>4</v>
      </c>
      <c r="E2" s="4" t="s">
        <v>5</v>
      </c>
      <c r="F2" s="4" t="s">
        <v>6</v>
      </c>
      <c r="G2" s="23"/>
    </row>
    <row r="3" s="20" customFormat="1" ht="81" customHeight="1" spans="1:7">
      <c r="A3" s="10">
        <v>1</v>
      </c>
      <c r="B3" s="10" t="s">
        <v>119</v>
      </c>
      <c r="C3" s="10" t="s">
        <v>57</v>
      </c>
      <c r="D3" s="24" t="str">
        <f>_xlfn.DISPIMG("ID_9D216608C65C4EB0879E69566644C8E7",1)</f>
        <v>=DISPIMG("ID_9D216608C65C4EB0879E69566644C8E7",1)</v>
      </c>
      <c r="E3" s="25">
        <v>32</v>
      </c>
      <c r="F3" s="8" t="s">
        <v>120</v>
      </c>
      <c r="G3" s="26"/>
    </row>
    <row r="4" s="20" customFormat="1" ht="111" customHeight="1" spans="1:7">
      <c r="A4" s="10">
        <v>2</v>
      </c>
      <c r="B4" s="10" t="s">
        <v>121</v>
      </c>
      <c r="C4" s="10" t="s">
        <v>57</v>
      </c>
      <c r="D4" s="10" t="str">
        <f>_xlfn.DISPIMG("ID_ACE67102AE7D499487E3F1F7D215DDEC",1)</f>
        <v>=DISPIMG("ID_ACE67102AE7D499487E3F1F7D215DDEC",1)</v>
      </c>
      <c r="E4" s="25">
        <v>4</v>
      </c>
      <c r="F4" s="12" t="s">
        <v>122</v>
      </c>
      <c r="G4" s="26"/>
    </row>
    <row r="5" s="20" customFormat="1" ht="111" customHeight="1" spans="1:7">
      <c r="A5" s="10">
        <v>3</v>
      </c>
      <c r="B5" s="10" t="s">
        <v>123</v>
      </c>
      <c r="C5" s="10" t="s">
        <v>14</v>
      </c>
      <c r="D5" s="10" t="str">
        <f>_xlfn.DISPIMG("ID_99C3919434F14E8C9776251972044F95",1)</f>
        <v>=DISPIMG("ID_99C3919434F14E8C9776251972044F95",1)</v>
      </c>
      <c r="E5" s="25">
        <v>50</v>
      </c>
      <c r="F5" s="8" t="s">
        <v>124</v>
      </c>
      <c r="G5" s="26"/>
    </row>
    <row r="6" s="21" customFormat="1" ht="222" customHeight="1" spans="1:7">
      <c r="A6" s="10">
        <v>4</v>
      </c>
      <c r="B6" s="6" t="s">
        <v>125</v>
      </c>
      <c r="C6" s="6" t="s">
        <v>76</v>
      </c>
      <c r="D6" s="6"/>
      <c r="E6" s="27">
        <v>4</v>
      </c>
      <c r="F6" s="12" t="s">
        <v>126</v>
      </c>
      <c r="G6" s="28"/>
    </row>
    <row r="7" s="21" customFormat="1" ht="138" customHeight="1" spans="1:7">
      <c r="A7" s="10">
        <v>5</v>
      </c>
      <c r="B7" s="6" t="s">
        <v>127</v>
      </c>
      <c r="C7" s="6" t="s">
        <v>14</v>
      </c>
      <c r="D7" s="6" t="str">
        <f>_xlfn.DISPIMG("ID_30E9B8B9694A4BDD802BD00BACDFB173",1)</f>
        <v>=DISPIMG("ID_30E9B8B9694A4BDD802BD00BACDFB173",1)</v>
      </c>
      <c r="E7" s="27">
        <v>30</v>
      </c>
      <c r="F7" s="12" t="s">
        <v>128</v>
      </c>
      <c r="G7" s="28"/>
    </row>
    <row r="8" s="20" customFormat="1" ht="111" customHeight="1" spans="1:7">
      <c r="A8" s="10">
        <v>6</v>
      </c>
      <c r="B8" s="10" t="s">
        <v>129</v>
      </c>
      <c r="C8" s="10" t="s">
        <v>14</v>
      </c>
      <c r="D8" s="10" t="str">
        <f>_xlfn.DISPIMG("ID_A9DCA587F54C4DA7947D6346A50CA091",1)</f>
        <v>=DISPIMG("ID_A9DCA587F54C4DA7947D6346A50CA091",1)</v>
      </c>
      <c r="E8" s="25">
        <v>9</v>
      </c>
      <c r="F8" s="8" t="s">
        <v>130</v>
      </c>
      <c r="G8" s="26"/>
    </row>
    <row r="9" s="20" customFormat="1" ht="111" customHeight="1" spans="1:7">
      <c r="A9" s="10">
        <v>7</v>
      </c>
      <c r="B9" s="29" t="s">
        <v>131</v>
      </c>
      <c r="C9" s="29" t="s">
        <v>14</v>
      </c>
      <c r="D9" s="10"/>
      <c r="E9" s="25">
        <v>6</v>
      </c>
      <c r="F9" s="30" t="s">
        <v>132</v>
      </c>
      <c r="G9" s="26"/>
    </row>
    <row r="10" s="20" customFormat="1" ht="111" customHeight="1" spans="1:7">
      <c r="A10" s="10">
        <v>8</v>
      </c>
      <c r="B10" s="10" t="s">
        <v>133</v>
      </c>
      <c r="C10" s="10" t="s">
        <v>57</v>
      </c>
      <c r="D10" s="10"/>
      <c r="E10" s="25">
        <v>3</v>
      </c>
      <c r="F10" s="8" t="s">
        <v>134</v>
      </c>
      <c r="G10" s="26"/>
    </row>
    <row r="11" s="20" customFormat="1" ht="111" customHeight="1" spans="1:7">
      <c r="A11" s="10">
        <v>9</v>
      </c>
      <c r="B11" s="10" t="s">
        <v>135</v>
      </c>
      <c r="C11" s="10" t="s">
        <v>8</v>
      </c>
      <c r="D11" s="10" t="str">
        <f>_xlfn.DISPIMG("ID_00A11510186B4C76B8394BF045DA573C",1)</f>
        <v>=DISPIMG("ID_00A11510186B4C76B8394BF045DA573C",1)</v>
      </c>
      <c r="E11" s="25">
        <v>3</v>
      </c>
      <c r="F11" s="8" t="s">
        <v>136</v>
      </c>
      <c r="G11" s="26"/>
    </row>
    <row r="12" s="20" customFormat="1" ht="111" customHeight="1" spans="1:7">
      <c r="A12" s="10">
        <v>10</v>
      </c>
      <c r="B12" s="10" t="s">
        <v>137</v>
      </c>
      <c r="C12" s="10" t="s">
        <v>8</v>
      </c>
      <c r="D12" s="10" t="str">
        <f>_xlfn.DISPIMG("ID_136F5B20B0FC40DE9A45430F6BE20F13",1)</f>
        <v>=DISPIMG("ID_136F5B20B0FC40DE9A45430F6BE20F13",1)</v>
      </c>
      <c r="E12" s="25">
        <v>20</v>
      </c>
      <c r="F12" s="8" t="s">
        <v>138</v>
      </c>
      <c r="G12" s="26"/>
    </row>
    <row r="13" s="21" customFormat="1" ht="111" customHeight="1" spans="1:7">
      <c r="A13" s="10">
        <v>11</v>
      </c>
      <c r="B13" s="6" t="s">
        <v>139</v>
      </c>
      <c r="C13" s="6" t="s">
        <v>57</v>
      </c>
      <c r="D13" s="6" t="str">
        <f>_xlfn.DISPIMG("ID_6017C078FCFC4FB48984698E2AE5AE60",1)</f>
        <v>=DISPIMG("ID_6017C078FCFC4FB48984698E2AE5AE60",1)</v>
      </c>
      <c r="E13" s="27">
        <v>55</v>
      </c>
      <c r="F13" s="12" t="s">
        <v>140</v>
      </c>
      <c r="G13" s="28"/>
    </row>
    <row r="14" s="20" customFormat="1" ht="111" customHeight="1" spans="1:7">
      <c r="A14" s="10">
        <v>12</v>
      </c>
      <c r="B14" s="10" t="s">
        <v>141</v>
      </c>
      <c r="C14" s="10" t="s">
        <v>57</v>
      </c>
      <c r="D14" s="10" t="str">
        <f>_xlfn.DISPIMG("ID_6017C078FCFC4FB48984698E2AE5AE60",1)</f>
        <v>=DISPIMG("ID_6017C078FCFC4FB48984698E2AE5AE60",1)</v>
      </c>
      <c r="E14" s="25">
        <v>20</v>
      </c>
      <c r="F14" s="12" t="s">
        <v>142</v>
      </c>
      <c r="G14" s="26"/>
    </row>
    <row r="15" s="20" customFormat="1" ht="111" customHeight="1" spans="1:7">
      <c r="A15" s="10">
        <v>13</v>
      </c>
      <c r="B15" s="10" t="s">
        <v>143</v>
      </c>
      <c r="C15" s="10" t="s">
        <v>14</v>
      </c>
      <c r="D15" s="10"/>
      <c r="E15" s="25">
        <v>1</v>
      </c>
      <c r="F15" s="31" t="s">
        <v>144</v>
      </c>
      <c r="G15" s="26"/>
    </row>
    <row r="16" s="21" customFormat="1" ht="111" customHeight="1" spans="1:7">
      <c r="A16" s="10">
        <v>14</v>
      </c>
      <c r="B16" s="6" t="s">
        <v>145</v>
      </c>
      <c r="C16" s="6" t="s">
        <v>76</v>
      </c>
      <c r="D16" s="6" t="str">
        <f>_xlfn.DISPIMG("ID_6CFAE11C63BC409BB5AEE5B800FD8697",1)</f>
        <v>=DISPIMG("ID_6CFAE11C63BC409BB5AEE5B800FD8697",1)</v>
      </c>
      <c r="E16" s="27">
        <v>3</v>
      </c>
      <c r="F16" s="12" t="s">
        <v>146</v>
      </c>
      <c r="G16" s="28"/>
    </row>
    <row r="17" s="20" customFormat="1" ht="111" customHeight="1" spans="1:7">
      <c r="A17" s="10">
        <v>15</v>
      </c>
      <c r="B17" s="10" t="s">
        <v>147</v>
      </c>
      <c r="C17" s="10" t="s">
        <v>8</v>
      </c>
      <c r="D17" s="10" t="str">
        <f>_xlfn.DISPIMG("ID_3B9B64B7D9FB498CB2D1965B0EF03E9B",1)</f>
        <v>=DISPIMG("ID_3B9B64B7D9FB498CB2D1965B0EF03E9B",1)</v>
      </c>
      <c r="E17" s="25">
        <v>2</v>
      </c>
      <c r="F17" s="12" t="s">
        <v>148</v>
      </c>
      <c r="G17" s="26"/>
    </row>
    <row r="18" s="20" customFormat="1" ht="111" customHeight="1" spans="1:7">
      <c r="A18" s="10">
        <v>16</v>
      </c>
      <c r="B18" s="10" t="s">
        <v>149</v>
      </c>
      <c r="C18" s="10" t="s">
        <v>8</v>
      </c>
      <c r="D18" s="10" t="str">
        <f>_xlfn.DISPIMG("ID_13F6FFAE4FE54415AF015D96E407BB0C",1)</f>
        <v>=DISPIMG("ID_13F6FFAE4FE54415AF015D96E407BB0C",1)</v>
      </c>
      <c r="E18" s="25">
        <v>1</v>
      </c>
      <c r="F18" s="12" t="s">
        <v>150</v>
      </c>
      <c r="G18" s="26"/>
    </row>
    <row r="19" s="20" customFormat="1" ht="111" customHeight="1" spans="1:7">
      <c r="A19" s="10">
        <v>17</v>
      </c>
      <c r="B19" s="10" t="s">
        <v>151</v>
      </c>
      <c r="C19" s="10" t="s">
        <v>8</v>
      </c>
      <c r="D19" s="10"/>
      <c r="E19" s="25">
        <v>2</v>
      </c>
      <c r="F19" s="12" t="s">
        <v>152</v>
      </c>
      <c r="G19" s="26"/>
    </row>
    <row r="20" s="21" customFormat="1" ht="111" customHeight="1" spans="1:7">
      <c r="A20" s="10">
        <v>18</v>
      </c>
      <c r="B20" s="6" t="s">
        <v>153</v>
      </c>
      <c r="C20" s="6" t="s">
        <v>8</v>
      </c>
      <c r="D20" s="6"/>
      <c r="E20" s="27">
        <v>45</v>
      </c>
      <c r="F20" s="12" t="s">
        <v>154</v>
      </c>
      <c r="G20" s="28"/>
    </row>
    <row r="21" s="20" customFormat="1" ht="111" customHeight="1" spans="1:7">
      <c r="A21" s="10">
        <v>19</v>
      </c>
      <c r="B21" s="10" t="s">
        <v>155</v>
      </c>
      <c r="C21" s="10" t="s">
        <v>8</v>
      </c>
      <c r="D21" s="10" t="str">
        <f>_xlfn.DISPIMG("ID_006D80602E7B4E9A84A1FF5104D0E423",1)</f>
        <v>=DISPIMG("ID_006D80602E7B4E9A84A1FF5104D0E423",1)</v>
      </c>
      <c r="E21" s="25">
        <v>3</v>
      </c>
      <c r="F21" s="8" t="s">
        <v>156</v>
      </c>
      <c r="G21" s="26"/>
    </row>
    <row r="22" s="20" customFormat="1" ht="111" customHeight="1" spans="1:7">
      <c r="A22" s="10">
        <v>20</v>
      </c>
      <c r="B22" s="10" t="s">
        <v>157</v>
      </c>
      <c r="C22" s="10" t="s">
        <v>57</v>
      </c>
      <c r="D22" s="10"/>
      <c r="E22" s="25">
        <v>1</v>
      </c>
      <c r="F22" s="12" t="s">
        <v>158</v>
      </c>
      <c r="G22" s="26"/>
    </row>
    <row r="23" s="20" customFormat="1" ht="111" customHeight="1" spans="1:7">
      <c r="A23" s="10">
        <v>21</v>
      </c>
      <c r="B23" s="10" t="s">
        <v>159</v>
      </c>
      <c r="C23" s="10" t="s">
        <v>60</v>
      </c>
      <c r="D23" s="10" t="str">
        <f>_xlfn.DISPIMG("ID_249C4A0A6C7F46CC9F3FFAFB16FB8312",1)</f>
        <v>=DISPIMG("ID_249C4A0A6C7F46CC9F3FFAFB16FB8312",1)</v>
      </c>
      <c r="E23" s="25">
        <v>3</v>
      </c>
      <c r="F23" s="31" t="s">
        <v>160</v>
      </c>
      <c r="G23" s="26"/>
    </row>
    <row r="24" s="20" customFormat="1" ht="111" customHeight="1" spans="1:7">
      <c r="A24" s="10">
        <v>22</v>
      </c>
      <c r="B24" s="10" t="s">
        <v>161</v>
      </c>
      <c r="C24" s="10" t="s">
        <v>60</v>
      </c>
      <c r="D24" s="10" t="str">
        <f>_xlfn.DISPIMG("ID_823002AF4B484ECD80EE554B85AA789E",1)</f>
        <v>=DISPIMG("ID_823002AF4B484ECD80EE554B85AA789E",1)</v>
      </c>
      <c r="E24" s="25">
        <v>2</v>
      </c>
      <c r="F24" s="32" t="s">
        <v>162</v>
      </c>
      <c r="G24" s="26"/>
    </row>
    <row r="25" s="20" customFormat="1" ht="111" customHeight="1" spans="1:7">
      <c r="A25" s="10">
        <v>23</v>
      </c>
      <c r="B25" s="10" t="s">
        <v>163</v>
      </c>
      <c r="C25" s="10" t="s">
        <v>26</v>
      </c>
      <c r="D25" s="10" t="str">
        <f>_xlfn.DISPIMG("ID_AF31DA5FB4B64D118D5F19B2CB350A4B",1)</f>
        <v>=DISPIMG("ID_AF31DA5FB4B64D118D5F19B2CB350A4B",1)</v>
      </c>
      <c r="E25" s="25">
        <v>2</v>
      </c>
      <c r="F25" s="31" t="s">
        <v>164</v>
      </c>
      <c r="G25" s="26"/>
    </row>
    <row r="26" s="20" customFormat="1" ht="111" customHeight="1" spans="1:7">
      <c r="A26" s="10">
        <v>24</v>
      </c>
      <c r="B26" s="10" t="s">
        <v>165</v>
      </c>
      <c r="C26" s="10" t="s">
        <v>26</v>
      </c>
      <c r="D26" s="10" t="str">
        <f>_xlfn.DISPIMG("ID_2C16CD5E18F940A69A58C6B8109C0834",1)</f>
        <v>=DISPIMG("ID_2C16CD5E18F940A69A58C6B8109C0834",1)</v>
      </c>
      <c r="E26" s="25">
        <v>2</v>
      </c>
      <c r="F26" s="12" t="s">
        <v>166</v>
      </c>
      <c r="G26" s="26"/>
    </row>
    <row r="27" s="20" customFormat="1" ht="111" customHeight="1" spans="1:7">
      <c r="A27" s="10">
        <v>25</v>
      </c>
      <c r="B27" s="10" t="s">
        <v>167</v>
      </c>
      <c r="C27" s="10" t="s">
        <v>76</v>
      </c>
      <c r="D27" s="10" t="str">
        <f>_xlfn.DISPIMG("ID_E2409F48EEC8421FA7C7FF5CD9F055C3",1)</f>
        <v>=DISPIMG("ID_E2409F48EEC8421FA7C7FF5CD9F055C3",1)</v>
      </c>
      <c r="E27" s="25">
        <v>3</v>
      </c>
      <c r="F27" s="31" t="s">
        <v>168</v>
      </c>
      <c r="G27" s="26"/>
    </row>
    <row r="28" s="20" customFormat="1" ht="111" customHeight="1" spans="1:7">
      <c r="A28" s="10">
        <v>26</v>
      </c>
      <c r="B28" s="10" t="s">
        <v>169</v>
      </c>
      <c r="C28" s="10" t="s">
        <v>8</v>
      </c>
      <c r="D28" s="10"/>
      <c r="E28" s="25">
        <v>30</v>
      </c>
      <c r="F28" s="8" t="s">
        <v>170</v>
      </c>
      <c r="G28" s="26"/>
    </row>
    <row r="29" s="20" customFormat="1" ht="111" customHeight="1" spans="1:7">
      <c r="A29" s="10">
        <v>27</v>
      </c>
      <c r="B29" s="10" t="s">
        <v>171</v>
      </c>
      <c r="C29" s="10" t="s">
        <v>8</v>
      </c>
      <c r="D29" s="10" t="str">
        <f>_xlfn.DISPIMG("ID_12CBF959C9B146B9A84CAFB58560E3E6",1)</f>
        <v>=DISPIMG("ID_12CBF959C9B146B9A84CAFB58560E3E6",1)</v>
      </c>
      <c r="E29" s="25">
        <v>30</v>
      </c>
      <c r="F29" s="31" t="s">
        <v>172</v>
      </c>
      <c r="G29" s="26"/>
    </row>
    <row r="30" s="20" customFormat="1" ht="111" customHeight="1" spans="1:7">
      <c r="A30" s="10">
        <v>28</v>
      </c>
      <c r="B30" s="10" t="s">
        <v>173</v>
      </c>
      <c r="C30" s="10" t="s">
        <v>8</v>
      </c>
      <c r="D30" s="10" t="str">
        <f>_xlfn.DISPIMG("ID_5D82D49BB0744B34824BEFFA2941EF50",1)</f>
        <v>=DISPIMG("ID_5D82D49BB0744B34824BEFFA2941EF50",1)</v>
      </c>
      <c r="E30" s="25">
        <v>30</v>
      </c>
      <c r="F30" s="31" t="s">
        <v>174</v>
      </c>
      <c r="G30" s="26"/>
    </row>
    <row r="31" s="20" customFormat="1" ht="111" customHeight="1" spans="1:7">
      <c r="A31" s="10">
        <v>29</v>
      </c>
      <c r="B31" s="33" t="s">
        <v>175</v>
      </c>
      <c r="C31" s="11" t="s">
        <v>8</v>
      </c>
      <c r="D31" s="10"/>
      <c r="E31" s="25">
        <v>50</v>
      </c>
      <c r="F31" s="31" t="s">
        <v>176</v>
      </c>
      <c r="G31" s="26"/>
    </row>
    <row r="32" s="20" customFormat="1" ht="111" customHeight="1" spans="1:7">
      <c r="A32" s="10">
        <v>30</v>
      </c>
      <c r="B32" s="10" t="s">
        <v>177</v>
      </c>
      <c r="C32" s="11" t="s">
        <v>8</v>
      </c>
      <c r="D32" s="10"/>
      <c r="E32" s="25">
        <v>50</v>
      </c>
      <c r="F32" s="8" t="s">
        <v>178</v>
      </c>
      <c r="G32" s="26"/>
    </row>
    <row r="33" s="20" customFormat="1" ht="111" customHeight="1" spans="1:7">
      <c r="A33" s="10">
        <v>31</v>
      </c>
      <c r="B33" s="11" t="s">
        <v>179</v>
      </c>
      <c r="C33" s="11" t="s">
        <v>8</v>
      </c>
      <c r="D33" s="10"/>
      <c r="E33" s="25">
        <v>30</v>
      </c>
      <c r="F33" s="34" t="s">
        <v>180</v>
      </c>
      <c r="G33" s="26"/>
    </row>
    <row r="34" s="20" customFormat="1" ht="111" customHeight="1" spans="1:7">
      <c r="A34" s="10">
        <v>32</v>
      </c>
      <c r="B34" s="10" t="s">
        <v>181</v>
      </c>
      <c r="C34" s="10" t="s">
        <v>8</v>
      </c>
      <c r="D34" s="10"/>
      <c r="E34" s="25">
        <v>50</v>
      </c>
      <c r="F34" s="8" t="s">
        <v>182</v>
      </c>
      <c r="G34" s="26"/>
    </row>
    <row r="35" s="20" customFormat="1" ht="111" customHeight="1" spans="1:7">
      <c r="A35" s="10">
        <v>33</v>
      </c>
      <c r="B35" s="13" t="s">
        <v>183</v>
      </c>
      <c r="C35" s="14" t="s">
        <v>8</v>
      </c>
      <c r="D35" s="10" t="str">
        <f>_xlfn.DISPIMG("ID_F1BD19EDE6414CA8B95CA9EC581DDC06",1)</f>
        <v>=DISPIMG("ID_F1BD19EDE6414CA8B95CA9EC581DDC06",1)</v>
      </c>
      <c r="E35" s="25">
        <v>30</v>
      </c>
      <c r="F35" s="35" t="s">
        <v>184</v>
      </c>
      <c r="G35" s="26"/>
    </row>
    <row r="36" s="20" customFormat="1" ht="111" customHeight="1" spans="1:7">
      <c r="A36" s="10">
        <v>34</v>
      </c>
      <c r="B36" s="10" t="s">
        <v>185</v>
      </c>
      <c r="C36" s="10" t="s">
        <v>8</v>
      </c>
      <c r="D36" s="10"/>
      <c r="E36" s="25">
        <v>4</v>
      </c>
      <c r="F36" s="8" t="s">
        <v>186</v>
      </c>
      <c r="G36" s="26"/>
    </row>
    <row r="37" s="21" customFormat="1" ht="166" customHeight="1" spans="1:7">
      <c r="A37" s="10">
        <v>35</v>
      </c>
      <c r="B37" s="7" t="s">
        <v>187</v>
      </c>
      <c r="C37" s="7" t="s">
        <v>14</v>
      </c>
      <c r="D37" s="6" t="str">
        <f>_xlfn.DISPIMG("ID_570A9DEDB32A499CBC8946D465665B02",1)</f>
        <v>=DISPIMG("ID_570A9DEDB32A499CBC8946D465665B02",1)</v>
      </c>
      <c r="E37" s="27">
        <v>4</v>
      </c>
      <c r="F37" s="31" t="s">
        <v>188</v>
      </c>
      <c r="G37" s="28"/>
    </row>
    <row r="38" s="20" customFormat="1" ht="111" customHeight="1" spans="1:7">
      <c r="A38" s="10">
        <v>36</v>
      </c>
      <c r="B38" s="10" t="s">
        <v>189</v>
      </c>
      <c r="C38" s="10" t="s">
        <v>8</v>
      </c>
      <c r="D38" s="10" t="str">
        <f>_xlfn.DISPIMG("ID_434605F021294CDEA20298B29F08FA58",1)</f>
        <v>=DISPIMG("ID_434605F021294CDEA20298B29F08FA58",1)</v>
      </c>
      <c r="E38" s="25">
        <v>3</v>
      </c>
      <c r="F38" s="8" t="s">
        <v>190</v>
      </c>
      <c r="G38" s="26"/>
    </row>
    <row r="39" s="20" customFormat="1" ht="111" customHeight="1" spans="1:7">
      <c r="A39" s="10">
        <v>37</v>
      </c>
      <c r="B39" s="10" t="s">
        <v>191</v>
      </c>
      <c r="C39" s="11" t="s">
        <v>14</v>
      </c>
      <c r="D39" s="10"/>
      <c r="E39" s="25">
        <v>50</v>
      </c>
      <c r="F39" s="8" t="s">
        <v>192</v>
      </c>
      <c r="G39" s="26"/>
    </row>
    <row r="40" s="20" customFormat="1" ht="111" customHeight="1" spans="1:7">
      <c r="A40" s="10">
        <v>38</v>
      </c>
      <c r="B40" s="10" t="s">
        <v>191</v>
      </c>
      <c r="C40" s="11" t="s">
        <v>14</v>
      </c>
      <c r="D40" s="10"/>
      <c r="E40" s="25">
        <v>30</v>
      </c>
      <c r="F40" s="8" t="s">
        <v>193</v>
      </c>
      <c r="G40" s="26"/>
    </row>
  </sheetData>
  <mergeCells count="1">
    <mergeCell ref="A1:F1"/>
  </mergeCells>
  <pageMargins left="0.75" right="0.75" top="1" bottom="1" header="0.5" footer="0.5"/>
  <pageSetup paperSize="9" orientation="portrait"/>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21"/>
  <sheetViews>
    <sheetView tabSelected="1" workbookViewId="0">
      <selection activeCell="I3" sqref="I3"/>
    </sheetView>
  </sheetViews>
  <sheetFormatPr defaultColWidth="8.89166666666667" defaultRowHeight="12"/>
  <cols>
    <col min="1" max="1" width="5.15833333333333" style="2" customWidth="1"/>
    <col min="2" max="2" width="11.25" style="2" customWidth="1"/>
    <col min="3" max="3" width="6" style="2" customWidth="1"/>
    <col min="4" max="4" width="21.6333333333333" style="2" customWidth="1"/>
    <col min="5" max="5" width="8.89166666666667" style="2"/>
    <col min="6" max="6" width="34.25" style="3" customWidth="1"/>
    <col min="7" max="7" width="15.5" style="2" customWidth="1"/>
    <col min="8" max="16384" width="8.89166666666667" style="2"/>
  </cols>
  <sheetData>
    <row r="1" ht="34" customHeight="1" spans="1:6">
      <c r="A1" s="4" t="s">
        <v>194</v>
      </c>
      <c r="B1" s="4"/>
      <c r="C1" s="4"/>
      <c r="D1" s="4"/>
      <c r="E1" s="4"/>
      <c r="F1" s="5"/>
    </row>
    <row r="2" ht="27" customHeight="1" spans="1:6">
      <c r="A2" s="4" t="s">
        <v>1</v>
      </c>
      <c r="B2" s="4" t="s">
        <v>2</v>
      </c>
      <c r="C2" s="4" t="s">
        <v>3</v>
      </c>
      <c r="D2" s="4" t="s">
        <v>4</v>
      </c>
      <c r="E2" s="4" t="s">
        <v>5</v>
      </c>
      <c r="F2" s="4" t="s">
        <v>6</v>
      </c>
    </row>
    <row r="3" s="1" customFormat="1" ht="409" customHeight="1" spans="1:7">
      <c r="A3" s="6">
        <v>1</v>
      </c>
      <c r="B3" s="6" t="s">
        <v>195</v>
      </c>
      <c r="C3" s="7" t="s">
        <v>8</v>
      </c>
      <c r="D3" s="6" t="str">
        <f>_xlfn.DISPIMG("ID_8BE0E80243EF4C4E9E83E9ED50438242",1)</f>
        <v>=DISPIMG("ID_8BE0E80243EF4C4E9E83E9ED50438242",1)</v>
      </c>
      <c r="E3" s="6">
        <v>4</v>
      </c>
      <c r="F3" s="8" t="s">
        <v>196</v>
      </c>
      <c r="G3" s="9"/>
    </row>
    <row r="4" ht="85" customHeight="1" spans="1:6">
      <c r="A4" s="10">
        <v>2</v>
      </c>
      <c r="B4" s="11" t="s">
        <v>197</v>
      </c>
      <c r="C4" s="11" t="s">
        <v>8</v>
      </c>
      <c r="D4" s="10" t="str">
        <f>_xlfn.DISPIMG("ID_B85E13E12A384B389FA8A92A61465925",1)</f>
        <v>=DISPIMG("ID_B85E13E12A384B389FA8A92A61465925",1)</v>
      </c>
      <c r="E4" s="10">
        <v>4</v>
      </c>
      <c r="F4" s="8" t="s">
        <v>198</v>
      </c>
    </row>
    <row r="5" ht="69" customHeight="1" spans="1:6">
      <c r="A5" s="10">
        <v>3</v>
      </c>
      <c r="B5" s="11" t="s">
        <v>199</v>
      </c>
      <c r="C5" s="11" t="s">
        <v>14</v>
      </c>
      <c r="D5" s="10" t="str">
        <f>_xlfn.DISPIMG("ID_9ADE5AC45CC24749B80645510FB7E091",1)</f>
        <v>=DISPIMG("ID_9ADE5AC45CC24749B80645510FB7E091",1)</v>
      </c>
      <c r="E5" s="10">
        <v>2</v>
      </c>
      <c r="F5" s="8" t="s">
        <v>200</v>
      </c>
    </row>
    <row r="6" ht="85" customHeight="1" spans="1:6">
      <c r="A6" s="6">
        <v>4</v>
      </c>
      <c r="B6" s="11" t="s">
        <v>201</v>
      </c>
      <c r="C6" s="11" t="s">
        <v>202</v>
      </c>
      <c r="D6" s="10" t="str">
        <f>_xlfn.DISPIMG("ID_3BF5531CFA104F1F95D4930FB70FABD3",1)</f>
        <v>=DISPIMG("ID_3BF5531CFA104F1F95D4930FB70FABD3",1)</v>
      </c>
      <c r="E6" s="10">
        <v>3</v>
      </c>
      <c r="F6" s="8" t="s">
        <v>203</v>
      </c>
    </row>
    <row r="7" ht="88" customHeight="1" spans="1:6">
      <c r="A7" s="10">
        <v>5</v>
      </c>
      <c r="B7" s="11" t="s">
        <v>204</v>
      </c>
      <c r="C7" s="11" t="s">
        <v>11</v>
      </c>
      <c r="D7" s="10" t="str">
        <f>_xlfn.DISPIMG("ID_9326870276524AFDB1AE0674927F0B66",1)</f>
        <v>=DISPIMG("ID_9326870276524AFDB1AE0674927F0B66",1)</v>
      </c>
      <c r="E7" s="10">
        <v>1</v>
      </c>
      <c r="F7" s="8" t="s">
        <v>205</v>
      </c>
    </row>
    <row r="8" ht="132.8" spans="1:6">
      <c r="A8" s="10">
        <v>6</v>
      </c>
      <c r="B8" s="11" t="s">
        <v>206</v>
      </c>
      <c r="C8" s="11" t="s">
        <v>14</v>
      </c>
      <c r="D8" s="10" t="str">
        <f>_xlfn.DISPIMG("ID_F6FEAA8D6956489C80A64FCA412435DA",1)</f>
        <v>=DISPIMG("ID_F6FEAA8D6956489C80A64FCA412435DA",1)</v>
      </c>
      <c r="E8" s="10">
        <v>4</v>
      </c>
      <c r="F8" s="8" t="s">
        <v>207</v>
      </c>
    </row>
    <row r="9" ht="85" customHeight="1" spans="1:6">
      <c r="A9" s="6">
        <v>7</v>
      </c>
      <c r="B9" s="11" t="s">
        <v>208</v>
      </c>
      <c r="C9" s="11" t="s">
        <v>14</v>
      </c>
      <c r="D9" s="10" t="str">
        <f>_xlfn.DISPIMG("ID_DD3CE4D11ACE4A19BBF37953644E4158",1)</f>
        <v>=DISPIMG("ID_DD3CE4D11ACE4A19BBF37953644E4158",1)</v>
      </c>
      <c r="E9" s="10">
        <v>2</v>
      </c>
      <c r="F9" s="8" t="s">
        <v>209</v>
      </c>
    </row>
    <row r="10" ht="140" customHeight="1" spans="1:6">
      <c r="A10" s="10">
        <v>8</v>
      </c>
      <c r="B10" s="11" t="s">
        <v>210</v>
      </c>
      <c r="C10" s="11" t="s">
        <v>11</v>
      </c>
      <c r="D10" s="10" t="str">
        <f>_xlfn.DISPIMG("ID_8CBE55C72FEF41DE9153B9364DE0C3F6",1)</f>
        <v>=DISPIMG("ID_8CBE55C72FEF41DE9153B9364DE0C3F6",1)</v>
      </c>
      <c r="E10" s="10">
        <v>2</v>
      </c>
      <c r="F10" s="8" t="s">
        <v>211</v>
      </c>
    </row>
    <row r="11" ht="123" customHeight="1" spans="1:6">
      <c r="A11" s="10">
        <v>9</v>
      </c>
      <c r="B11" s="7" t="s">
        <v>212</v>
      </c>
      <c r="C11" s="11" t="s">
        <v>76</v>
      </c>
      <c r="D11" s="10" t="str">
        <f>_xlfn.DISPIMG("ID_DAA75099626E4DB8BB916BD014FDACBD",1)</f>
        <v>=DISPIMG("ID_DAA75099626E4DB8BB916BD014FDACBD",1)</v>
      </c>
      <c r="E11" s="10">
        <v>60</v>
      </c>
      <c r="F11" s="8" t="s">
        <v>213</v>
      </c>
    </row>
    <row r="12" ht="85" customHeight="1" spans="1:6">
      <c r="A12" s="6">
        <v>10</v>
      </c>
      <c r="B12" s="11" t="s">
        <v>214</v>
      </c>
      <c r="C12" s="11" t="s">
        <v>14</v>
      </c>
      <c r="D12" s="10" t="str">
        <f>_xlfn.DISPIMG("ID_028A3CE99B964BA9919C04CA01908D0E",1)</f>
        <v>=DISPIMG("ID_028A3CE99B964BA9919C04CA01908D0E",1)</v>
      </c>
      <c r="E12" s="10">
        <v>8</v>
      </c>
      <c r="F12" s="8" t="s">
        <v>215</v>
      </c>
    </row>
    <row r="13" ht="108" customHeight="1" spans="1:6">
      <c r="A13" s="10">
        <v>11</v>
      </c>
      <c r="B13" s="7" t="s">
        <v>216</v>
      </c>
      <c r="C13" s="11" t="s">
        <v>14</v>
      </c>
      <c r="D13" s="10" t="str">
        <f>_xlfn.DISPIMG("ID_F0E4EBADD67E4C3086C4AE667C0B6E0D",1)</f>
        <v>=DISPIMG("ID_F0E4EBADD67E4C3086C4AE667C0B6E0D",1)</v>
      </c>
      <c r="E13" s="10">
        <v>14</v>
      </c>
      <c r="F13" s="8" t="s">
        <v>217</v>
      </c>
    </row>
    <row r="14" ht="85" customHeight="1" spans="1:6">
      <c r="A14" s="10">
        <v>12</v>
      </c>
      <c r="B14" s="11" t="s">
        <v>218</v>
      </c>
      <c r="C14" s="11" t="s">
        <v>14</v>
      </c>
      <c r="D14" s="10" t="str">
        <f>_xlfn.DISPIMG("ID_E529EE5BF68340D3B81971934474C44E",1)</f>
        <v>=DISPIMG("ID_E529EE5BF68340D3B81971934474C44E",1)</v>
      </c>
      <c r="E14" s="10">
        <v>8</v>
      </c>
      <c r="F14" s="8" t="s">
        <v>219</v>
      </c>
    </row>
    <row r="15" ht="85" customHeight="1" spans="1:6">
      <c r="A15" s="6">
        <v>13</v>
      </c>
      <c r="B15" s="11" t="s">
        <v>220</v>
      </c>
      <c r="C15" s="11" t="s">
        <v>14</v>
      </c>
      <c r="D15" s="10" t="str">
        <f>_xlfn.DISPIMG("ID_10DA1CC5EC224B1AA2DEA554FA97F970",1)</f>
        <v>=DISPIMG("ID_10DA1CC5EC224B1AA2DEA554FA97F970",1)</v>
      </c>
      <c r="E15" s="10">
        <v>100</v>
      </c>
      <c r="F15" s="8" t="s">
        <v>221</v>
      </c>
    </row>
    <row r="16" ht="85" customHeight="1" spans="1:6">
      <c r="A16" s="10">
        <v>14</v>
      </c>
      <c r="B16" s="11" t="s">
        <v>222</v>
      </c>
      <c r="C16" s="11" t="s">
        <v>8</v>
      </c>
      <c r="D16" s="10" t="str">
        <f>_xlfn.DISPIMG("ID_7C34F5EA249B4F63A63A4121D70A7A0B",1)</f>
        <v>=DISPIMG("ID_7C34F5EA249B4F63A63A4121D70A7A0B",1)</v>
      </c>
      <c r="E16" s="10">
        <v>35</v>
      </c>
      <c r="F16" s="8" t="s">
        <v>223</v>
      </c>
    </row>
    <row r="17" ht="85" customHeight="1" spans="1:6">
      <c r="A17" s="10">
        <v>15</v>
      </c>
      <c r="B17" s="11" t="s">
        <v>224</v>
      </c>
      <c r="C17" s="11" t="s">
        <v>14</v>
      </c>
      <c r="D17" s="10" t="str">
        <f>_xlfn.DISPIMG("ID_297372EF2BEA419B822210CEF965D550",1)</f>
        <v>=DISPIMG("ID_297372EF2BEA419B822210CEF965D550",1)</v>
      </c>
      <c r="E17" s="10">
        <v>30</v>
      </c>
      <c r="F17" s="8" t="s">
        <v>225</v>
      </c>
    </row>
    <row r="18" s="1" customFormat="1" ht="85" customHeight="1" spans="1:6">
      <c r="A18" s="6">
        <v>16</v>
      </c>
      <c r="B18" s="7" t="s">
        <v>226</v>
      </c>
      <c r="C18" s="7" t="s">
        <v>14</v>
      </c>
      <c r="D18" s="6" t="str">
        <f>_xlfn.DISPIMG("ID_CEF2B334A31449D9AB183113F7A39C08",1)</f>
        <v>=DISPIMG("ID_CEF2B334A31449D9AB183113F7A39C08",1)</v>
      </c>
      <c r="E18" s="6">
        <v>100</v>
      </c>
      <c r="F18" s="12" t="s">
        <v>227</v>
      </c>
    </row>
    <row r="19" ht="85" customHeight="1" spans="1:6">
      <c r="A19" s="10">
        <v>17</v>
      </c>
      <c r="B19" s="11" t="s">
        <v>228</v>
      </c>
      <c r="C19" s="11" t="s">
        <v>14</v>
      </c>
      <c r="D19" s="10" t="str">
        <f>_xlfn.DISPIMG("ID_5AA703D8E49F4D03864CAE31B250038E",1)</f>
        <v>=DISPIMG("ID_5AA703D8E49F4D03864CAE31B250038E",1)</v>
      </c>
      <c r="E19" s="10">
        <v>2</v>
      </c>
      <c r="F19" s="8" t="s">
        <v>229</v>
      </c>
    </row>
    <row r="20" ht="85" customHeight="1" spans="1:6">
      <c r="A20" s="10">
        <v>18</v>
      </c>
      <c r="B20" s="11" t="s">
        <v>230</v>
      </c>
      <c r="C20" s="11" t="s">
        <v>14</v>
      </c>
      <c r="D20" s="10" t="str">
        <f>_xlfn.DISPIMG("ID_2E90DE8FA6A44C1290F37B2A7C8B2DCF",1)</f>
        <v>=DISPIMG("ID_2E90DE8FA6A44C1290F37B2A7C8B2DCF",1)</v>
      </c>
      <c r="E20" s="10">
        <v>1</v>
      </c>
      <c r="F20" s="8" t="s">
        <v>231</v>
      </c>
    </row>
    <row r="21" ht="85" customHeight="1" spans="1:6">
      <c r="A21" s="6">
        <v>19</v>
      </c>
      <c r="B21" s="11" t="s">
        <v>232</v>
      </c>
      <c r="C21" s="11" t="s">
        <v>14</v>
      </c>
      <c r="D21" s="10" t="str">
        <f>_xlfn.DISPIMG("ID_64186FD23A6F4128963FADB6071A414F",1)</f>
        <v>=DISPIMG("ID_64186FD23A6F4128963FADB6071A414F",1)</v>
      </c>
      <c r="E21" s="10">
        <v>1</v>
      </c>
      <c r="F21" s="8" t="s">
        <v>233</v>
      </c>
    </row>
    <row r="22" ht="85" customHeight="1" spans="1:6">
      <c r="A22" s="10">
        <v>20</v>
      </c>
      <c r="B22" s="11" t="s">
        <v>234</v>
      </c>
      <c r="C22" s="11" t="s">
        <v>14</v>
      </c>
      <c r="D22" s="10" t="str">
        <f>_xlfn.DISPIMG("ID_03A8F8FEA0DB493B860DF01DBB0D089E",1)</f>
        <v>=DISPIMG("ID_03A8F8FEA0DB493B860DF01DBB0D089E",1)</v>
      </c>
      <c r="E22" s="10">
        <v>8</v>
      </c>
      <c r="F22" s="8" t="s">
        <v>235</v>
      </c>
    </row>
    <row r="23" ht="176" customHeight="1" spans="1:6">
      <c r="A23" s="10">
        <v>21</v>
      </c>
      <c r="B23" s="11" t="s">
        <v>236</v>
      </c>
      <c r="C23" s="11" t="s">
        <v>11</v>
      </c>
      <c r="D23" s="10" t="str">
        <f>_xlfn.DISPIMG("ID_420CAADA91C74EEDB7F154B0D80679EE",1)</f>
        <v>=DISPIMG("ID_420CAADA91C74EEDB7F154B0D80679EE",1)</v>
      </c>
      <c r="E23" s="10">
        <v>60</v>
      </c>
      <c r="F23" s="8" t="s">
        <v>237</v>
      </c>
    </row>
    <row r="24" ht="288" customHeight="1" spans="1:6">
      <c r="A24" s="6">
        <v>22</v>
      </c>
      <c r="B24" s="11" t="s">
        <v>238</v>
      </c>
      <c r="C24" s="11" t="s">
        <v>11</v>
      </c>
      <c r="D24" s="10" t="str">
        <f>_xlfn.DISPIMG("ID_C8F4250057E0464FB6D3A559CA0856FD",1)</f>
        <v>=DISPIMG("ID_C8F4250057E0464FB6D3A559CA0856FD",1)</v>
      </c>
      <c r="E24" s="10">
        <v>4</v>
      </c>
      <c r="F24" s="8" t="s">
        <v>239</v>
      </c>
    </row>
    <row r="25" ht="142" customHeight="1" spans="1:6">
      <c r="A25" s="10">
        <v>23</v>
      </c>
      <c r="B25" s="11" t="s">
        <v>240</v>
      </c>
      <c r="C25" s="11" t="s">
        <v>11</v>
      </c>
      <c r="D25" s="10" t="str">
        <f>_xlfn.DISPIMG("ID_B345855D1D8B440F88F5150542B9B30E",1)</f>
        <v>=DISPIMG("ID_B345855D1D8B440F88F5150542B9B30E",1)</v>
      </c>
      <c r="E25" s="10">
        <v>60</v>
      </c>
      <c r="F25" s="8" t="s">
        <v>241</v>
      </c>
    </row>
    <row r="26" ht="123" customHeight="1" spans="1:6">
      <c r="A26" s="10">
        <v>24</v>
      </c>
      <c r="B26" s="11" t="s">
        <v>240</v>
      </c>
      <c r="C26" s="11" t="s">
        <v>11</v>
      </c>
      <c r="D26" s="10" t="str">
        <f>_xlfn.DISPIMG("ID_5835D07460594023955DB1D19232B9F4",1)</f>
        <v>=DISPIMG("ID_5835D07460594023955DB1D19232B9F4",1)</v>
      </c>
      <c r="E26" s="10">
        <v>2</v>
      </c>
      <c r="F26" s="8" t="s">
        <v>242</v>
      </c>
    </row>
    <row r="27" ht="85" customHeight="1" spans="1:6">
      <c r="A27" s="6">
        <v>25</v>
      </c>
      <c r="B27" s="11" t="s">
        <v>243</v>
      </c>
      <c r="C27" s="11" t="s">
        <v>11</v>
      </c>
      <c r="D27" s="10" t="str">
        <f>_xlfn.DISPIMG("ID_EEA7E4FF5CC34E6892C11C20770E6C91",1)</f>
        <v>=DISPIMG("ID_EEA7E4FF5CC34E6892C11C20770E6C91",1)</v>
      </c>
      <c r="E27" s="10">
        <v>2</v>
      </c>
      <c r="F27" s="8" t="s">
        <v>244</v>
      </c>
    </row>
    <row r="28" ht="85" customHeight="1" spans="1:6">
      <c r="A28" s="10">
        <v>26</v>
      </c>
      <c r="B28" s="11" t="s">
        <v>245</v>
      </c>
      <c r="C28" s="11" t="s">
        <v>35</v>
      </c>
      <c r="D28" s="10" t="str">
        <f>_xlfn.DISPIMG("ID_5661E9DE3DBF498BAAA89E6032D6F803",1)</f>
        <v>=DISPIMG("ID_5661E9DE3DBF498BAAA89E6032D6F803",1)</v>
      </c>
      <c r="E28" s="10">
        <v>60</v>
      </c>
      <c r="F28" s="8" t="s">
        <v>246</v>
      </c>
    </row>
    <row r="29" ht="85" customHeight="1" spans="1:6">
      <c r="A29" s="10">
        <v>27</v>
      </c>
      <c r="B29" s="11" t="s">
        <v>245</v>
      </c>
      <c r="C29" s="11" t="s">
        <v>35</v>
      </c>
      <c r="D29" s="10" t="str">
        <f>_xlfn.DISPIMG("ID_7DCF74699A534F60AAC7675B490F1450",1)</f>
        <v>=DISPIMG("ID_7DCF74699A534F60AAC7675B490F1450",1)</v>
      </c>
      <c r="E29" s="10">
        <v>2</v>
      </c>
      <c r="F29" s="8" t="s">
        <v>247</v>
      </c>
    </row>
    <row r="30" ht="85" customHeight="1" spans="1:6">
      <c r="A30" s="6">
        <v>28</v>
      </c>
      <c r="B30" s="11" t="s">
        <v>248</v>
      </c>
      <c r="C30" s="11" t="s">
        <v>14</v>
      </c>
      <c r="D30" s="10" t="str">
        <f>_xlfn.DISPIMG("ID_EC20566C71D04A6E8AA1E5608B8889B4",1)</f>
        <v>=DISPIMG("ID_EC20566C71D04A6E8AA1E5608B8889B4",1)</v>
      </c>
      <c r="E30" s="10">
        <v>1</v>
      </c>
      <c r="F30" s="8" t="s">
        <v>249</v>
      </c>
    </row>
    <row r="31" ht="88" customHeight="1" spans="1:6">
      <c r="A31" s="10">
        <v>29</v>
      </c>
      <c r="B31" s="11" t="s">
        <v>250</v>
      </c>
      <c r="C31" s="11" t="s">
        <v>11</v>
      </c>
      <c r="D31" s="10" t="str">
        <f>_xlfn.DISPIMG("ID_18CF80C74D31499A888E462CCBBF87B2",1)</f>
        <v>=DISPIMG("ID_18CF80C74D31499A888E462CCBBF87B2",1)</v>
      </c>
      <c r="E31" s="10">
        <v>5</v>
      </c>
      <c r="F31" s="8" t="s">
        <v>251</v>
      </c>
    </row>
    <row r="32" ht="99" customHeight="1" spans="1:6">
      <c r="A32" s="10">
        <v>30</v>
      </c>
      <c r="B32" s="11" t="s">
        <v>252</v>
      </c>
      <c r="C32" s="11" t="s">
        <v>11</v>
      </c>
      <c r="D32" s="10" t="str">
        <f>_xlfn.DISPIMG("ID_A3342DE756914210A7B72ED96FF590D3",1)</f>
        <v>=DISPIMG("ID_A3342DE756914210A7B72ED96FF590D3",1)</v>
      </c>
      <c r="E32" s="10">
        <v>2</v>
      </c>
      <c r="F32" s="8" t="s">
        <v>253</v>
      </c>
    </row>
    <row r="33" ht="122" customHeight="1" spans="1:6">
      <c r="A33" s="6">
        <v>31</v>
      </c>
      <c r="B33" s="11" t="s">
        <v>254</v>
      </c>
      <c r="C33" s="11" t="s">
        <v>11</v>
      </c>
      <c r="D33" s="10" t="str">
        <f>_xlfn.DISPIMG("ID_C890852F74454C92A1D77F2A9E119036",1)</f>
        <v>=DISPIMG("ID_C890852F74454C92A1D77F2A9E119036",1)</v>
      </c>
      <c r="E33" s="10">
        <v>60</v>
      </c>
      <c r="F33" s="8" t="s">
        <v>255</v>
      </c>
    </row>
    <row r="34" ht="142" customHeight="1" spans="1:6">
      <c r="A34" s="10">
        <v>32</v>
      </c>
      <c r="B34" s="11" t="s">
        <v>256</v>
      </c>
      <c r="C34" s="11" t="s">
        <v>11</v>
      </c>
      <c r="D34" s="10" t="str">
        <f>_xlfn.DISPIMG("ID_80061A83161444BE812A0DFF87C1827D",1)</f>
        <v>=DISPIMG("ID_80061A83161444BE812A0DFF87C1827D",1)</v>
      </c>
      <c r="E34" s="10">
        <v>4</v>
      </c>
      <c r="F34" s="8" t="s">
        <v>257</v>
      </c>
    </row>
    <row r="35" ht="85" customHeight="1" spans="1:6">
      <c r="A35" s="10">
        <v>33</v>
      </c>
      <c r="B35" s="11" t="s">
        <v>258</v>
      </c>
      <c r="C35" s="11" t="s">
        <v>259</v>
      </c>
      <c r="D35" s="10" t="str">
        <f>_xlfn.DISPIMG("ID_CC192FFEE0B342D08C506F0D75EC4B04",1)</f>
        <v>=DISPIMG("ID_CC192FFEE0B342D08C506F0D75EC4B04",1)</v>
      </c>
      <c r="E35" s="10">
        <v>60</v>
      </c>
      <c r="F35" s="8" t="s">
        <v>260</v>
      </c>
    </row>
    <row r="36" ht="118" customHeight="1" spans="1:6">
      <c r="A36" s="6">
        <v>34</v>
      </c>
      <c r="B36" s="11" t="s">
        <v>261</v>
      </c>
      <c r="C36" s="11" t="s">
        <v>11</v>
      </c>
      <c r="D36" s="10" t="str">
        <f>_xlfn.DISPIMG("ID_186F0B98B4D44B34AEEE28180CBE388C",1)</f>
        <v>=DISPIMG("ID_186F0B98B4D44B34AEEE28180CBE388C",1)</v>
      </c>
      <c r="E36" s="10">
        <v>4</v>
      </c>
      <c r="F36" s="8" t="s">
        <v>262</v>
      </c>
    </row>
    <row r="37" ht="85" customHeight="1" spans="1:6">
      <c r="A37" s="10">
        <v>35</v>
      </c>
      <c r="B37" s="11" t="s">
        <v>263</v>
      </c>
      <c r="C37" s="11" t="s">
        <v>8</v>
      </c>
      <c r="D37" s="10" t="str">
        <f>_xlfn.DISPIMG("ID_506674F40AC24AC9A43CBE6F1E977CCC",1)</f>
        <v>=DISPIMG("ID_506674F40AC24AC9A43CBE6F1E977CCC",1)</v>
      </c>
      <c r="E37" s="10">
        <v>60</v>
      </c>
      <c r="F37" s="8" t="s">
        <v>264</v>
      </c>
    </row>
    <row r="38" ht="108" customHeight="1" spans="1:6">
      <c r="A38" s="10">
        <v>36</v>
      </c>
      <c r="B38" s="11" t="s">
        <v>265</v>
      </c>
      <c r="C38" s="11" t="s">
        <v>8</v>
      </c>
      <c r="D38" s="10" t="str">
        <f>_xlfn.DISPIMG("ID_BD47563AA93D4B519CC32996FD430AB7",1)</f>
        <v>=DISPIMG("ID_BD47563AA93D4B519CC32996FD430AB7",1)</v>
      </c>
      <c r="E38" s="10">
        <v>5</v>
      </c>
      <c r="F38" s="8" t="s">
        <v>266</v>
      </c>
    </row>
    <row r="39" ht="238" customHeight="1" spans="1:6">
      <c r="A39" s="6">
        <v>37</v>
      </c>
      <c r="B39" s="11" t="s">
        <v>267</v>
      </c>
      <c r="C39" s="11" t="s">
        <v>8</v>
      </c>
      <c r="D39" s="10" t="str">
        <f>_xlfn.DISPIMG("ID_4F9BAE5C8D714E38BFDEC095209053E6",1)</f>
        <v>=DISPIMG("ID_4F9BAE5C8D714E38BFDEC095209053E6",1)</v>
      </c>
      <c r="E39" s="10">
        <v>1</v>
      </c>
      <c r="F39" s="8" t="s">
        <v>268</v>
      </c>
    </row>
    <row r="40" ht="85" customHeight="1" spans="1:6">
      <c r="A40" s="10">
        <v>38</v>
      </c>
      <c r="B40" s="11" t="s">
        <v>269</v>
      </c>
      <c r="C40" s="11" t="s">
        <v>14</v>
      </c>
      <c r="D40" s="10" t="str">
        <f>_xlfn.DISPIMG("ID_D63B0657F73E43C2BDC62E053EA933A3",1)</f>
        <v>=DISPIMG("ID_D63B0657F73E43C2BDC62E053EA933A3",1)</v>
      </c>
      <c r="E40" s="10">
        <v>2</v>
      </c>
      <c r="F40" s="8" t="s">
        <v>270</v>
      </c>
    </row>
    <row r="41" ht="85" customHeight="1" spans="1:6">
      <c r="A41" s="10">
        <v>39</v>
      </c>
      <c r="B41" s="11" t="s">
        <v>271</v>
      </c>
      <c r="C41" s="11" t="s">
        <v>8</v>
      </c>
      <c r="D41" s="10" t="str">
        <f>_xlfn.DISPIMG("ID_C3C5CD2D92E44097BC60F7737DCF72E9",1)</f>
        <v>=DISPIMG("ID_C3C5CD2D92E44097BC60F7737DCF72E9",1)</v>
      </c>
      <c r="E41" s="10">
        <v>28</v>
      </c>
      <c r="F41" s="8" t="s">
        <v>272</v>
      </c>
    </row>
    <row r="42" ht="85" customHeight="1" spans="1:6">
      <c r="A42" s="6">
        <v>40</v>
      </c>
      <c r="B42" s="11" t="s">
        <v>273</v>
      </c>
      <c r="C42" s="11" t="s">
        <v>8</v>
      </c>
      <c r="D42" s="10" t="str">
        <f>_xlfn.DISPIMG("ID_542AC8E22BF94C9494F547EFFB775E55",1)</f>
        <v>=DISPIMG("ID_542AC8E22BF94C9494F547EFFB775E55",1)</v>
      </c>
      <c r="E42" s="10">
        <v>2</v>
      </c>
      <c r="F42" s="8" t="s">
        <v>274</v>
      </c>
    </row>
    <row r="43" s="1" customFormat="1" ht="85" customHeight="1" spans="1:6">
      <c r="A43" s="10">
        <v>41</v>
      </c>
      <c r="B43" s="7" t="s">
        <v>275</v>
      </c>
      <c r="C43" s="7" t="s">
        <v>8</v>
      </c>
      <c r="D43" s="6" t="str">
        <f>_xlfn.DISPIMG("ID_B604AB6927A74FDD937726A888154AC3",1)</f>
        <v>=DISPIMG("ID_B604AB6927A74FDD937726A888154AC3",1)</v>
      </c>
      <c r="E43" s="6">
        <v>2</v>
      </c>
      <c r="F43" s="12" t="s">
        <v>276</v>
      </c>
    </row>
    <row r="44" s="1" customFormat="1" ht="85" customHeight="1" spans="1:6">
      <c r="A44" s="10">
        <v>42</v>
      </c>
      <c r="B44" s="7" t="s">
        <v>277</v>
      </c>
      <c r="C44" s="7" t="s">
        <v>8</v>
      </c>
      <c r="D44" s="6" t="str">
        <f>_xlfn.DISPIMG("ID_2B26A6F2D9FC420BBF4ACEB4E4D3F005",1)</f>
        <v>=DISPIMG("ID_2B26A6F2D9FC420BBF4ACEB4E4D3F005",1)</v>
      </c>
      <c r="E44" s="6">
        <v>2</v>
      </c>
      <c r="F44" s="12" t="s">
        <v>276</v>
      </c>
    </row>
    <row r="45" ht="85" customHeight="1" spans="1:6">
      <c r="A45" s="6">
        <v>43</v>
      </c>
      <c r="B45" s="11" t="s">
        <v>278</v>
      </c>
      <c r="C45" s="11" t="s">
        <v>8</v>
      </c>
      <c r="D45" s="10" t="str">
        <f>_xlfn.DISPIMG("ID_BE024F3037104255AC1ACD01933E79FE",1)</f>
        <v>=DISPIMG("ID_BE024F3037104255AC1ACD01933E79FE",1)</v>
      </c>
      <c r="E45" s="10">
        <v>2</v>
      </c>
      <c r="F45" s="8" t="s">
        <v>272</v>
      </c>
    </row>
    <row r="46" ht="85" customHeight="1" spans="1:6">
      <c r="A46" s="10">
        <v>44</v>
      </c>
      <c r="B46" s="11" t="s">
        <v>279</v>
      </c>
      <c r="C46" s="11" t="s">
        <v>280</v>
      </c>
      <c r="D46" s="10" t="str">
        <f>_xlfn.DISPIMG("ID_91C8F2DD798A4984B0D45AFFA6B1289B",1)</f>
        <v>=DISPIMG("ID_91C8F2DD798A4984B0D45AFFA6B1289B",1)</v>
      </c>
      <c r="E46" s="10">
        <v>2</v>
      </c>
      <c r="F46" s="8" t="s">
        <v>281</v>
      </c>
    </row>
    <row r="47" ht="85" customHeight="1" spans="1:6">
      <c r="A47" s="10">
        <v>45</v>
      </c>
      <c r="B47" s="11" t="s">
        <v>282</v>
      </c>
      <c r="C47" s="11" t="s">
        <v>280</v>
      </c>
      <c r="D47" s="10" t="str">
        <f>_xlfn.DISPIMG("ID_455F9D656EBA4142B54936F2CD9A9D0C",1)</f>
        <v>=DISPIMG("ID_455F9D656EBA4142B54936F2CD9A9D0C",1)</v>
      </c>
      <c r="E47" s="10">
        <v>2</v>
      </c>
      <c r="F47" s="8" t="s">
        <v>283</v>
      </c>
    </row>
    <row r="48" ht="85" customHeight="1" spans="1:6">
      <c r="A48" s="6">
        <v>46</v>
      </c>
      <c r="B48" s="11" t="s">
        <v>284</v>
      </c>
      <c r="C48" s="11" t="s">
        <v>280</v>
      </c>
      <c r="D48" s="10" t="str">
        <f>_xlfn.DISPIMG("ID_965135B2AFB34B2ABD526C69D9509294",1)</f>
        <v>=DISPIMG("ID_965135B2AFB34B2ABD526C69D9509294",1)</v>
      </c>
      <c r="E48" s="10">
        <v>2</v>
      </c>
      <c r="F48" s="8" t="s">
        <v>285</v>
      </c>
    </row>
    <row r="49" ht="85" customHeight="1" spans="1:6">
      <c r="A49" s="10">
        <v>47</v>
      </c>
      <c r="B49" s="13" t="s">
        <v>286</v>
      </c>
      <c r="C49" s="14" t="s">
        <v>8</v>
      </c>
      <c r="D49" s="10" t="str">
        <f>_xlfn.DISPIMG("ID_3C4F311E752B41D587E58D974562D911",1)</f>
        <v>=DISPIMG("ID_3C4F311E752B41D587E58D974562D911",1)</v>
      </c>
      <c r="E49" s="10">
        <v>96</v>
      </c>
      <c r="F49" s="8" t="s">
        <v>287</v>
      </c>
    </row>
    <row r="50" ht="85" customHeight="1" spans="1:6">
      <c r="A50" s="10">
        <v>48</v>
      </c>
      <c r="B50" s="13" t="s">
        <v>288</v>
      </c>
      <c r="C50" s="14" t="s">
        <v>8</v>
      </c>
      <c r="D50" s="10" t="str">
        <f>_xlfn.DISPIMG("ID_354F8CA154B04CEBB3139C1C9DA26E5C",1)</f>
        <v>=DISPIMG("ID_354F8CA154B04CEBB3139C1C9DA26E5C",1)</v>
      </c>
      <c r="E50" s="10">
        <v>96</v>
      </c>
      <c r="F50" s="8" t="s">
        <v>289</v>
      </c>
    </row>
    <row r="51" ht="85" customHeight="1" spans="1:6">
      <c r="A51" s="6">
        <v>49</v>
      </c>
      <c r="B51" s="13" t="s">
        <v>290</v>
      </c>
      <c r="C51" s="14" t="s">
        <v>14</v>
      </c>
      <c r="D51" s="10" t="str">
        <f>_xlfn.DISPIMG("ID_6FC35039073E4A71AEF142DA3A1F2104",1)</f>
        <v>=DISPIMG("ID_6FC35039073E4A71AEF142DA3A1F2104",1)</v>
      </c>
      <c r="E51" s="10">
        <v>96</v>
      </c>
      <c r="F51" s="8" t="s">
        <v>291</v>
      </c>
    </row>
    <row r="52" ht="85" customHeight="1" spans="1:6">
      <c r="A52" s="10">
        <v>50</v>
      </c>
      <c r="B52" s="13" t="s">
        <v>292</v>
      </c>
      <c r="C52" s="14" t="s">
        <v>8</v>
      </c>
      <c r="D52" s="10" t="str">
        <f>_xlfn.DISPIMG("ID_545FD8D3FF7B42CD945B12F27C2AC85A",1)</f>
        <v>=DISPIMG("ID_545FD8D3FF7B42CD945B12F27C2AC85A",1)</v>
      </c>
      <c r="E52" s="10">
        <v>96</v>
      </c>
      <c r="F52" s="8" t="s">
        <v>293</v>
      </c>
    </row>
    <row r="53" ht="85" customHeight="1" spans="1:6">
      <c r="A53" s="10">
        <v>51</v>
      </c>
      <c r="B53" s="7" t="s">
        <v>294</v>
      </c>
      <c r="C53" s="11" t="s">
        <v>8</v>
      </c>
      <c r="D53" s="10" t="str">
        <f>_xlfn.DISPIMG("ID_3157CBA3C27845F5AF5EFB900B70F94A",1)</f>
        <v>=DISPIMG("ID_3157CBA3C27845F5AF5EFB900B70F94A",1)</v>
      </c>
      <c r="E53" s="10">
        <v>2</v>
      </c>
      <c r="F53" s="8" t="s">
        <v>295</v>
      </c>
    </row>
    <row r="54" ht="85" customHeight="1" spans="1:6">
      <c r="A54" s="6">
        <v>52</v>
      </c>
      <c r="B54" s="7" t="s">
        <v>296</v>
      </c>
      <c r="C54" s="11" t="s">
        <v>8</v>
      </c>
      <c r="D54" s="10" t="str">
        <f>_xlfn.DISPIMG("ID_784E835088E94E96850280A267EC0637",1)</f>
        <v>=DISPIMG("ID_784E835088E94E96850280A267EC0637",1)</v>
      </c>
      <c r="E54" s="10">
        <v>2</v>
      </c>
      <c r="F54" s="8" t="s">
        <v>297</v>
      </c>
    </row>
    <row r="55" ht="85" customHeight="1" spans="1:6">
      <c r="A55" s="10">
        <v>53</v>
      </c>
      <c r="B55" s="7" t="s">
        <v>298</v>
      </c>
      <c r="C55" s="11" t="s">
        <v>8</v>
      </c>
      <c r="D55" s="10" t="str">
        <f>_xlfn.DISPIMG("ID_A35360284C534892B52A73D5E6C9740F",1)</f>
        <v>=DISPIMG("ID_A35360284C534892B52A73D5E6C9740F",1)</v>
      </c>
      <c r="E55" s="10">
        <v>2</v>
      </c>
      <c r="F55" s="8" t="s">
        <v>295</v>
      </c>
    </row>
    <row r="56" ht="85" customHeight="1" spans="1:6">
      <c r="A56" s="10">
        <v>54</v>
      </c>
      <c r="B56" s="7" t="s">
        <v>299</v>
      </c>
      <c r="C56" s="7" t="s">
        <v>8</v>
      </c>
      <c r="D56" s="6" t="str">
        <f>_xlfn.DISPIMG("ID_7BFCBF40D4AF4310A7B3254CD4C31F9F",1)</f>
        <v>=DISPIMG("ID_7BFCBF40D4AF4310A7B3254CD4C31F9F",1)</v>
      </c>
      <c r="E56" s="6">
        <v>2</v>
      </c>
      <c r="F56" s="12" t="s">
        <v>295</v>
      </c>
    </row>
    <row r="57" ht="85" customHeight="1" spans="1:6">
      <c r="A57" s="6">
        <v>55</v>
      </c>
      <c r="B57" s="7" t="s">
        <v>300</v>
      </c>
      <c r="C57" s="11" t="s">
        <v>259</v>
      </c>
      <c r="D57" s="10" t="str">
        <f>_xlfn.DISPIMG("ID_8713A021E27449E7850FB2BC0E01DD30",1)</f>
        <v>=DISPIMG("ID_8713A021E27449E7850FB2BC0E01DD30",1)</v>
      </c>
      <c r="E57" s="10">
        <v>2</v>
      </c>
      <c r="F57" s="8" t="s">
        <v>301</v>
      </c>
    </row>
    <row r="58" ht="85" customHeight="1" spans="1:6">
      <c r="A58" s="10">
        <v>56</v>
      </c>
      <c r="B58" s="7" t="s">
        <v>302</v>
      </c>
      <c r="C58" s="11" t="s">
        <v>8</v>
      </c>
      <c r="D58" s="10" t="str">
        <f>_xlfn.DISPIMG("ID_014A41E9B81048B1BF1F1F01973F8949",1)</f>
        <v>=DISPIMG("ID_014A41E9B81048B1BF1F1F01973F8949",1)</v>
      </c>
      <c r="E58" s="10">
        <v>6</v>
      </c>
      <c r="F58" s="8" t="s">
        <v>303</v>
      </c>
    </row>
    <row r="59" ht="85" customHeight="1" spans="1:6">
      <c r="A59" s="10">
        <v>57</v>
      </c>
      <c r="B59" s="7" t="s">
        <v>304</v>
      </c>
      <c r="C59" s="11" t="s">
        <v>8</v>
      </c>
      <c r="D59" s="10" t="str">
        <f>_xlfn.DISPIMG("ID_35006509D41A4236889087EE188CFA79",1)</f>
        <v>=DISPIMG("ID_35006509D41A4236889087EE188CFA79",1)</v>
      </c>
      <c r="E59" s="10">
        <v>6</v>
      </c>
      <c r="F59" s="8" t="s">
        <v>303</v>
      </c>
    </row>
    <row r="60" ht="85" customHeight="1" spans="1:6">
      <c r="A60" s="6">
        <v>58</v>
      </c>
      <c r="B60" s="11" t="s">
        <v>305</v>
      </c>
      <c r="C60" s="11" t="s">
        <v>14</v>
      </c>
      <c r="D60" s="10" t="str">
        <f>_xlfn.DISPIMG("ID_57C1C565673A465A919F6C4A547AA9C3",1)</f>
        <v>=DISPIMG("ID_57C1C565673A465A919F6C4A547AA9C3",1)</v>
      </c>
      <c r="E60" s="10">
        <v>56</v>
      </c>
      <c r="F60" s="8" t="s">
        <v>306</v>
      </c>
    </row>
    <row r="61" ht="85" customHeight="1" spans="1:6">
      <c r="A61" s="10">
        <v>59</v>
      </c>
      <c r="B61" s="11" t="s">
        <v>305</v>
      </c>
      <c r="C61" s="11" t="s">
        <v>14</v>
      </c>
      <c r="D61" s="10" t="str">
        <f>_xlfn.DISPIMG("ID_53EFCF0B2AA84BB7B1670E227FE3FDD3",1)</f>
        <v>=DISPIMG("ID_53EFCF0B2AA84BB7B1670E227FE3FDD3",1)</v>
      </c>
      <c r="E61" s="10">
        <v>56</v>
      </c>
      <c r="F61" s="8" t="s">
        <v>307</v>
      </c>
    </row>
    <row r="62" ht="85" customHeight="1" spans="1:6">
      <c r="A62" s="10">
        <v>60</v>
      </c>
      <c r="B62" s="11" t="s">
        <v>305</v>
      </c>
      <c r="C62" s="11" t="s">
        <v>14</v>
      </c>
      <c r="D62" s="10" t="str">
        <f>_xlfn.DISPIMG("ID_A59E378060BF439494B47F9367D595FC",1)</f>
        <v>=DISPIMG("ID_A59E378060BF439494B47F9367D595FC",1)</v>
      </c>
      <c r="E62" s="10">
        <v>4</v>
      </c>
      <c r="F62" s="8" t="s">
        <v>308</v>
      </c>
    </row>
    <row r="63" ht="85" customHeight="1" spans="1:6">
      <c r="A63" s="6">
        <v>61</v>
      </c>
      <c r="B63" s="11" t="s">
        <v>305</v>
      </c>
      <c r="C63" s="11" t="s">
        <v>14</v>
      </c>
      <c r="D63" s="10" t="str">
        <f>_xlfn.DISPIMG("ID_B6E2EA4C32EB4FD8AA9E053114C21ACE",1)</f>
        <v>=DISPIMG("ID_B6E2EA4C32EB4FD8AA9E053114C21ACE",1)</v>
      </c>
      <c r="E63" s="10">
        <v>2</v>
      </c>
      <c r="F63" s="8" t="s">
        <v>309</v>
      </c>
    </row>
    <row r="64" ht="85" customHeight="1" spans="1:6">
      <c r="A64" s="10">
        <v>62</v>
      </c>
      <c r="B64" s="11" t="s">
        <v>310</v>
      </c>
      <c r="C64" s="11" t="s">
        <v>14</v>
      </c>
      <c r="D64" s="10" t="str">
        <f>_xlfn.DISPIMG("ID_24967BF97E2B4E61BCDB39C94DA186B1",1)</f>
        <v>=DISPIMG("ID_24967BF97E2B4E61BCDB39C94DA186B1",1)</v>
      </c>
      <c r="E64" s="10">
        <v>2</v>
      </c>
      <c r="F64" s="8" t="s">
        <v>311</v>
      </c>
    </row>
    <row r="65" ht="85" customHeight="1" spans="1:6">
      <c r="A65" s="10">
        <v>63</v>
      </c>
      <c r="B65" s="11" t="s">
        <v>312</v>
      </c>
      <c r="C65" s="11" t="s">
        <v>14</v>
      </c>
      <c r="D65" s="10" t="str">
        <f>_xlfn.DISPIMG("ID_64E7A469718A43F2845353E45A7BD3F7",1)</f>
        <v>=DISPIMG("ID_64E7A469718A43F2845353E45A7BD3F7",1)</v>
      </c>
      <c r="E65" s="10">
        <v>2</v>
      </c>
      <c r="F65" s="8" t="s">
        <v>311</v>
      </c>
    </row>
    <row r="66" ht="85" customHeight="1" spans="1:6">
      <c r="A66" s="6">
        <v>64</v>
      </c>
      <c r="B66" s="11" t="s">
        <v>312</v>
      </c>
      <c r="C66" s="11" t="s">
        <v>14</v>
      </c>
      <c r="D66" s="10" t="str">
        <f>_xlfn.DISPIMG("ID_A3F9A8B5661C4C979F92D14482E6A35E",1)</f>
        <v>=DISPIMG("ID_A3F9A8B5661C4C979F92D14482E6A35E",1)</v>
      </c>
      <c r="E66" s="10">
        <v>2</v>
      </c>
      <c r="F66" s="8" t="s">
        <v>309</v>
      </c>
    </row>
    <row r="67" ht="85" customHeight="1" spans="1:6">
      <c r="A67" s="10">
        <v>65</v>
      </c>
      <c r="B67" s="11" t="s">
        <v>313</v>
      </c>
      <c r="C67" s="11" t="s">
        <v>35</v>
      </c>
      <c r="D67" s="10" t="str">
        <f>_xlfn.DISPIMG("ID_20CBBCAA135F45408AD278B517A03523",1)</f>
        <v>=DISPIMG("ID_20CBBCAA135F45408AD278B517A03523",1)</v>
      </c>
      <c r="E67" s="10">
        <v>2</v>
      </c>
      <c r="F67" s="8" t="s">
        <v>314</v>
      </c>
    </row>
    <row r="68" ht="85" customHeight="1" spans="1:6">
      <c r="A68" s="10">
        <v>66</v>
      </c>
      <c r="B68" s="11" t="s">
        <v>313</v>
      </c>
      <c r="C68" s="11" t="s">
        <v>35</v>
      </c>
      <c r="D68" s="10" t="str">
        <f>_xlfn.DISPIMG("ID_0ABA2B40F8D441EF8AA92013176CC13A",1)</f>
        <v>=DISPIMG("ID_0ABA2B40F8D441EF8AA92013176CC13A",1)</v>
      </c>
      <c r="E68" s="10">
        <v>2</v>
      </c>
      <c r="F68" s="8" t="s">
        <v>315</v>
      </c>
    </row>
    <row r="69" ht="85" customHeight="1" spans="1:6">
      <c r="A69" s="6">
        <v>67</v>
      </c>
      <c r="B69" s="11" t="s">
        <v>316</v>
      </c>
      <c r="C69" s="11" t="s">
        <v>35</v>
      </c>
      <c r="D69" s="10" t="str">
        <f>_xlfn.DISPIMG("ID_745AEE4895A2400CBE037423ADEDFCAA",1)</f>
        <v>=DISPIMG("ID_745AEE4895A2400CBE037423ADEDFCAA",1)</v>
      </c>
      <c r="E69" s="10">
        <v>200</v>
      </c>
      <c r="F69" s="8" t="s">
        <v>317</v>
      </c>
    </row>
    <row r="70" ht="85" customHeight="1" spans="1:6">
      <c r="A70" s="10">
        <v>68</v>
      </c>
      <c r="B70" s="11" t="s">
        <v>316</v>
      </c>
      <c r="C70" s="11" t="s">
        <v>35</v>
      </c>
      <c r="D70" s="10" t="str">
        <f>_xlfn.DISPIMG("ID_8F05223674F148EF9C088FFF8ED64769",1)</f>
        <v>=DISPIMG("ID_8F05223674F148EF9C088FFF8ED64769",1)</v>
      </c>
      <c r="E70" s="10">
        <v>2000</v>
      </c>
      <c r="F70" s="8" t="s">
        <v>318</v>
      </c>
    </row>
    <row r="71" ht="85" customHeight="1" spans="1:6">
      <c r="A71" s="10">
        <v>69</v>
      </c>
      <c r="B71" s="11" t="s">
        <v>316</v>
      </c>
      <c r="C71" s="11" t="s">
        <v>35</v>
      </c>
      <c r="D71" s="10" t="str">
        <f>_xlfn.DISPIMG("ID_0E3E64707FC44DC89DA9C3FCF73B2418",1)</f>
        <v>=DISPIMG("ID_0E3E64707FC44DC89DA9C3FCF73B2418",1)</v>
      </c>
      <c r="E71" s="10">
        <v>300</v>
      </c>
      <c r="F71" s="8" t="s">
        <v>319</v>
      </c>
    </row>
    <row r="72" ht="85" customHeight="1" spans="1:6">
      <c r="A72" s="6">
        <v>70</v>
      </c>
      <c r="B72" s="11" t="s">
        <v>316</v>
      </c>
      <c r="C72" s="11" t="s">
        <v>35</v>
      </c>
      <c r="D72" s="10" t="str">
        <f>_xlfn.DISPIMG("ID_FFC1E8AB92CA47E1B2C6AB385FC67168",1)</f>
        <v>=DISPIMG("ID_FFC1E8AB92CA47E1B2C6AB385FC67168",1)</v>
      </c>
      <c r="E72" s="10">
        <v>1000</v>
      </c>
      <c r="F72" s="8" t="s">
        <v>320</v>
      </c>
    </row>
    <row r="73" ht="85" customHeight="1" spans="1:6">
      <c r="A73" s="10">
        <v>71</v>
      </c>
      <c r="B73" s="11" t="s">
        <v>316</v>
      </c>
      <c r="C73" s="11" t="s">
        <v>35</v>
      </c>
      <c r="D73" s="10" t="str">
        <f>_xlfn.DISPIMG("ID_8EA23AF58C2E4EB7B215DD95679421A8",1)</f>
        <v>=DISPIMG("ID_8EA23AF58C2E4EB7B215DD95679421A8",1)</v>
      </c>
      <c r="E73" s="10">
        <v>20</v>
      </c>
      <c r="F73" s="8" t="s">
        <v>321</v>
      </c>
    </row>
    <row r="74" ht="85" customHeight="1" spans="1:6">
      <c r="A74" s="10">
        <v>72</v>
      </c>
      <c r="B74" s="11" t="s">
        <v>322</v>
      </c>
      <c r="C74" s="11" t="s">
        <v>35</v>
      </c>
      <c r="D74" s="10" t="str">
        <f>_xlfn.DISPIMG("ID_F7A431226DB346169994048B9556EDDC",1)</f>
        <v>=DISPIMG("ID_F7A431226DB346169994048B9556EDDC",1)</v>
      </c>
      <c r="E74" s="10">
        <v>20</v>
      </c>
      <c r="F74" s="8" t="s">
        <v>320</v>
      </c>
    </row>
    <row r="75" ht="85" customHeight="1" spans="1:6">
      <c r="A75" s="6">
        <v>73</v>
      </c>
      <c r="B75" s="11" t="s">
        <v>323</v>
      </c>
      <c r="C75" s="11" t="s">
        <v>35</v>
      </c>
      <c r="D75" s="10" t="str">
        <f>_xlfn.DISPIMG("ID_6027423EEE5340089A46CA355FC79787",1)</f>
        <v>=DISPIMG("ID_6027423EEE5340089A46CA355FC79787",1)</v>
      </c>
      <c r="E75" s="10">
        <v>20</v>
      </c>
      <c r="F75" s="8" t="s">
        <v>318</v>
      </c>
    </row>
    <row r="76" ht="85" customHeight="1" spans="1:6">
      <c r="A76" s="10">
        <v>74</v>
      </c>
      <c r="B76" s="11" t="s">
        <v>323</v>
      </c>
      <c r="C76" s="11" t="s">
        <v>35</v>
      </c>
      <c r="D76" s="10" t="str">
        <f>_xlfn.DISPIMG("ID_64EE146F55B34054B33207C0A4540023",1)</f>
        <v>=DISPIMG("ID_64EE146F55B34054B33207C0A4540023",1)</v>
      </c>
      <c r="E76" s="10">
        <v>20</v>
      </c>
      <c r="F76" s="8" t="s">
        <v>324</v>
      </c>
    </row>
    <row r="77" ht="85" customHeight="1" spans="1:6">
      <c r="A77" s="10">
        <v>75</v>
      </c>
      <c r="B77" s="11" t="s">
        <v>325</v>
      </c>
      <c r="C77" s="11" t="s">
        <v>14</v>
      </c>
      <c r="D77" s="10" t="str">
        <f>_xlfn.DISPIMG("ID_9B069B50D2D9499584ADFE106AA63116",1)</f>
        <v>=DISPIMG("ID_9B069B50D2D9499584ADFE106AA63116",1)</v>
      </c>
      <c r="E77" s="10">
        <v>100</v>
      </c>
      <c r="F77" s="8" t="s">
        <v>306</v>
      </c>
    </row>
    <row r="78" ht="85" customHeight="1" spans="1:6">
      <c r="A78" s="6">
        <v>76</v>
      </c>
      <c r="B78" s="11" t="s">
        <v>325</v>
      </c>
      <c r="C78" s="11" t="s">
        <v>14</v>
      </c>
      <c r="D78" s="10" t="str">
        <f>_xlfn.DISPIMG("ID_4BE3FD733FD74754BBDE0FF9A7F5676C",1)</f>
        <v>=DISPIMG("ID_4BE3FD733FD74754BBDE0FF9A7F5676C",1)</v>
      </c>
      <c r="E78" s="10">
        <v>300</v>
      </c>
      <c r="F78" s="8" t="s">
        <v>326</v>
      </c>
    </row>
    <row r="79" ht="85" customHeight="1" spans="1:6">
      <c r="A79" s="10">
        <v>77</v>
      </c>
      <c r="B79" s="11" t="s">
        <v>325</v>
      </c>
      <c r="C79" s="11" t="s">
        <v>14</v>
      </c>
      <c r="D79" s="10" t="str">
        <f>_xlfn.DISPIMG("ID_324A12A36E4C47C1944E734F1C0E05A5",1)</f>
        <v>=DISPIMG("ID_324A12A36E4C47C1944E734F1C0E05A5",1)</v>
      </c>
      <c r="E79" s="10">
        <v>500</v>
      </c>
      <c r="F79" s="8" t="s">
        <v>307</v>
      </c>
    </row>
    <row r="80" ht="85" customHeight="1" spans="1:6">
      <c r="A80" s="10">
        <v>78</v>
      </c>
      <c r="B80" s="11" t="s">
        <v>325</v>
      </c>
      <c r="C80" s="11" t="s">
        <v>14</v>
      </c>
      <c r="D80" s="10" t="str">
        <f>_xlfn.DISPIMG("ID_E43BFD914A6C4AF0BBFB9E6AA243FB6B",1)</f>
        <v>=DISPIMG("ID_E43BFD914A6C4AF0BBFB9E6AA243FB6B",1)</v>
      </c>
      <c r="E80" s="10">
        <v>200</v>
      </c>
      <c r="F80" s="8" t="s">
        <v>308</v>
      </c>
    </row>
    <row r="81" ht="85" customHeight="1" spans="1:6">
      <c r="A81" s="6">
        <v>79</v>
      </c>
      <c r="B81" s="11" t="s">
        <v>325</v>
      </c>
      <c r="C81" s="11" t="s">
        <v>14</v>
      </c>
      <c r="D81" s="10" t="str">
        <f>_xlfn.DISPIMG("ID_DC64945E7ADD40EFA59B59C42B6A4B3A",1)</f>
        <v>=DISPIMG("ID_DC64945E7ADD40EFA59B59C42B6A4B3A",1)</v>
      </c>
      <c r="E81" s="10">
        <v>200</v>
      </c>
      <c r="F81" s="8" t="s">
        <v>311</v>
      </c>
    </row>
    <row r="82" ht="85" customHeight="1" spans="1:6">
      <c r="A82" s="10">
        <v>80</v>
      </c>
      <c r="B82" s="11" t="s">
        <v>325</v>
      </c>
      <c r="C82" s="11" t="s">
        <v>14</v>
      </c>
      <c r="D82" s="10" t="str">
        <f>_xlfn.DISPIMG("ID_EA4B841857EC4B4FA08AFF6649AB8A90",1)</f>
        <v>=DISPIMG("ID_EA4B841857EC4B4FA08AFF6649AB8A90",1)</v>
      </c>
      <c r="E82" s="10">
        <v>10</v>
      </c>
      <c r="F82" s="8" t="s">
        <v>309</v>
      </c>
    </row>
    <row r="83" ht="85" customHeight="1" spans="1:6">
      <c r="A83" s="10">
        <v>81</v>
      </c>
      <c r="B83" s="7" t="s">
        <v>325</v>
      </c>
      <c r="C83" s="11" t="s">
        <v>14</v>
      </c>
      <c r="D83" s="10" t="str">
        <f>_xlfn.DISPIMG("ID_3C05B3109AD649C8A971D1204B54D2F4",1)</f>
        <v>=DISPIMG("ID_3C05B3109AD649C8A971D1204B54D2F4",1)</v>
      </c>
      <c r="E83" s="10">
        <v>6</v>
      </c>
      <c r="F83" s="8" t="s">
        <v>327</v>
      </c>
    </row>
    <row r="84" ht="85" customHeight="1" spans="1:6">
      <c r="A84" s="6">
        <v>82</v>
      </c>
      <c r="B84" s="11" t="s">
        <v>328</v>
      </c>
      <c r="C84" s="11" t="s">
        <v>14</v>
      </c>
      <c r="D84" s="10" t="str">
        <f>_xlfn.DISPIMG("ID_2502BAAA62AF41B0AA06022215431AF0",1)</f>
        <v>=DISPIMG("ID_2502BAAA62AF41B0AA06022215431AF0",1)</v>
      </c>
      <c r="E84" s="10">
        <v>100</v>
      </c>
      <c r="F84" s="8" t="s">
        <v>308</v>
      </c>
    </row>
    <row r="85" ht="85" customHeight="1" spans="1:6">
      <c r="A85" s="10">
        <v>83</v>
      </c>
      <c r="B85" s="11" t="s">
        <v>328</v>
      </c>
      <c r="C85" s="11" t="s">
        <v>14</v>
      </c>
      <c r="D85" s="10" t="str">
        <f>_xlfn.DISPIMG("ID_9FA7254C9791485E806CBE71B73C1F07",1)</f>
        <v>=DISPIMG("ID_9FA7254C9791485E806CBE71B73C1F07",1)</v>
      </c>
      <c r="E85" s="10">
        <v>20</v>
      </c>
      <c r="F85" s="8" t="s">
        <v>311</v>
      </c>
    </row>
    <row r="86" s="1" customFormat="1" ht="85" customHeight="1" spans="1:6">
      <c r="A86" s="10">
        <v>84</v>
      </c>
      <c r="B86" s="7" t="s">
        <v>329</v>
      </c>
      <c r="C86" s="7" t="s">
        <v>14</v>
      </c>
      <c r="D86" s="6" t="str">
        <f>_xlfn.DISPIMG("ID_2A1115FFCA424084B510240F590AC9EE",1)</f>
        <v>=DISPIMG("ID_2A1115FFCA424084B510240F590AC9EE",1)</v>
      </c>
      <c r="E86" s="6">
        <v>100</v>
      </c>
      <c r="F86" s="12" t="s">
        <v>330</v>
      </c>
    </row>
    <row r="87" ht="85" customHeight="1" spans="1:6">
      <c r="A87" s="6">
        <v>85</v>
      </c>
      <c r="B87" s="11" t="s">
        <v>331</v>
      </c>
      <c r="C87" s="11" t="s">
        <v>14</v>
      </c>
      <c r="D87" s="10" t="str">
        <f>_xlfn.DISPIMG("ID_7DD5D205B7DE4ED7856B6C823C33BCF2",1)</f>
        <v>=DISPIMG("ID_7DD5D205B7DE4ED7856B6C823C33BCF2",1)</v>
      </c>
      <c r="E87" s="10">
        <v>4</v>
      </c>
      <c r="F87" s="8" t="s">
        <v>309</v>
      </c>
    </row>
    <row r="88" ht="85" customHeight="1" spans="1:6">
      <c r="A88" s="10">
        <v>86</v>
      </c>
      <c r="B88" s="7" t="s">
        <v>332</v>
      </c>
      <c r="C88" s="11" t="s">
        <v>14</v>
      </c>
      <c r="D88" s="10" t="str">
        <f>_xlfn.DISPIMG("ID_E230AE5D20DB45C18CB2EB3A6D53D533",1)</f>
        <v>=DISPIMG("ID_E230AE5D20DB45C18CB2EB3A6D53D533",1)</v>
      </c>
      <c r="E88" s="10">
        <v>2</v>
      </c>
      <c r="F88" s="8" t="s">
        <v>333</v>
      </c>
    </row>
    <row r="89" ht="85" customHeight="1" spans="1:6">
      <c r="A89" s="10">
        <v>87</v>
      </c>
      <c r="B89" s="11" t="s">
        <v>334</v>
      </c>
      <c r="C89" s="11" t="s">
        <v>14</v>
      </c>
      <c r="D89" s="10" t="str">
        <f>_xlfn.DISPIMG("ID_4B0B9AA9F0C74FCAAA2E763A667A2B02",1)</f>
        <v>=DISPIMG("ID_4B0B9AA9F0C74FCAAA2E763A667A2B02",1)</v>
      </c>
      <c r="E89" s="10">
        <v>4</v>
      </c>
      <c r="F89" s="8" t="s">
        <v>335</v>
      </c>
    </row>
    <row r="90" ht="85" customHeight="1" spans="1:6">
      <c r="A90" s="6">
        <v>88</v>
      </c>
      <c r="B90" s="11" t="s">
        <v>336</v>
      </c>
      <c r="C90" s="11" t="s">
        <v>35</v>
      </c>
      <c r="D90" s="10" t="str">
        <f>_xlfn.DISPIMG("ID_9D5BDEB0ABC64121AD90BAEB069322CF",1)</f>
        <v>=DISPIMG("ID_9D5BDEB0ABC64121AD90BAEB069322CF",1)</v>
      </c>
      <c r="E90" s="10">
        <v>4</v>
      </c>
      <c r="F90" s="8" t="s">
        <v>337</v>
      </c>
    </row>
    <row r="91" ht="85" customHeight="1" spans="1:6">
      <c r="A91" s="10">
        <v>89</v>
      </c>
      <c r="B91" s="11" t="s">
        <v>338</v>
      </c>
      <c r="C91" s="11" t="s">
        <v>35</v>
      </c>
      <c r="D91" s="10" t="str">
        <f>_xlfn.DISPIMG("ID_B059ECEDA8D143A7B4F260894AA81062",1)</f>
        <v>=DISPIMG("ID_B059ECEDA8D143A7B4F260894AA81062",1)</v>
      </c>
      <c r="E91" s="10">
        <v>4</v>
      </c>
      <c r="F91" s="8" t="s">
        <v>339</v>
      </c>
    </row>
    <row r="92" ht="85" customHeight="1" spans="1:6">
      <c r="A92" s="10">
        <v>90</v>
      </c>
      <c r="B92" s="11" t="s">
        <v>340</v>
      </c>
      <c r="C92" s="11" t="s">
        <v>14</v>
      </c>
      <c r="D92" s="10" t="str">
        <f>_xlfn.DISPIMG("ID_8809BCD945A74F2AB5F578B30D371BF9",1)</f>
        <v>=DISPIMG("ID_8809BCD945A74F2AB5F578B30D371BF9",1)</v>
      </c>
      <c r="E92" s="10">
        <v>100</v>
      </c>
      <c r="F92" s="8" t="s">
        <v>341</v>
      </c>
    </row>
    <row r="93" ht="85" customHeight="1" spans="1:6">
      <c r="A93" s="6">
        <v>91</v>
      </c>
      <c r="B93" s="11" t="s">
        <v>340</v>
      </c>
      <c r="C93" s="11" t="s">
        <v>14</v>
      </c>
      <c r="D93" s="10" t="str">
        <f>_xlfn.DISPIMG("ID_B77552FFCB424096853C4CC05BC51244",1)</f>
        <v>=DISPIMG("ID_B77552FFCB424096853C4CC05BC51244",1)</v>
      </c>
      <c r="E93" s="10">
        <v>6</v>
      </c>
      <c r="F93" s="8" t="s">
        <v>342</v>
      </c>
    </row>
    <row r="94" ht="85" customHeight="1" spans="1:6">
      <c r="A94" s="10">
        <v>92</v>
      </c>
      <c r="B94" s="11" t="s">
        <v>343</v>
      </c>
      <c r="C94" s="11" t="s">
        <v>14</v>
      </c>
      <c r="D94" s="10" t="str">
        <f>_xlfn.DISPIMG("ID_6BBC36785FAC4E76BBDB822024354E9E",1)</f>
        <v>=DISPIMG("ID_6BBC36785FAC4E76BBDB822024354E9E",1)</v>
      </c>
      <c r="E94" s="10">
        <v>4</v>
      </c>
      <c r="F94" s="8" t="s">
        <v>344</v>
      </c>
    </row>
    <row r="95" ht="85" customHeight="1" spans="1:6">
      <c r="A95" s="10">
        <v>93</v>
      </c>
      <c r="B95" s="11" t="s">
        <v>343</v>
      </c>
      <c r="C95" s="11" t="s">
        <v>14</v>
      </c>
      <c r="D95" s="10" t="str">
        <f>_xlfn.DISPIMG("ID_801336DB21264718882C31778C77F743",1)</f>
        <v>=DISPIMG("ID_801336DB21264718882C31778C77F743",1)</v>
      </c>
      <c r="E95" s="10">
        <v>4</v>
      </c>
      <c r="F95" s="8" t="s">
        <v>345</v>
      </c>
    </row>
    <row r="96" ht="85" customHeight="1" spans="1:6">
      <c r="A96" s="6">
        <v>94</v>
      </c>
      <c r="B96" s="11" t="s">
        <v>346</v>
      </c>
      <c r="C96" s="11" t="s">
        <v>14</v>
      </c>
      <c r="D96" s="10" t="str">
        <f>_xlfn.DISPIMG("ID_8C7CE9D9AE0D4366B63B05643F3F664D",1)</f>
        <v>=DISPIMG("ID_8C7CE9D9AE0D4366B63B05643F3F664D",1)</v>
      </c>
      <c r="E96" s="10">
        <v>4</v>
      </c>
      <c r="F96" s="8" t="s">
        <v>347</v>
      </c>
    </row>
    <row r="97" ht="85" customHeight="1" spans="1:6">
      <c r="A97" s="10">
        <v>95</v>
      </c>
      <c r="B97" s="11" t="s">
        <v>346</v>
      </c>
      <c r="C97" s="11" t="s">
        <v>14</v>
      </c>
      <c r="D97" s="10" t="str">
        <f>_xlfn.DISPIMG("ID_8F962AD8C65B4E5E9C79E9D0449B58C2",1)</f>
        <v>=DISPIMG("ID_8F962AD8C65B4E5E9C79E9D0449B58C2",1)</v>
      </c>
      <c r="E97" s="10">
        <v>4</v>
      </c>
      <c r="F97" s="8" t="s">
        <v>348</v>
      </c>
    </row>
    <row r="98" ht="85" customHeight="1" spans="1:6">
      <c r="A98" s="10">
        <v>96</v>
      </c>
      <c r="B98" s="11" t="s">
        <v>349</v>
      </c>
      <c r="C98" s="11" t="s">
        <v>14</v>
      </c>
      <c r="D98" s="10" t="str">
        <f>_xlfn.DISPIMG("ID_F917023FC72847E493E08193C3C178A3",1)</f>
        <v>=DISPIMG("ID_F917023FC72847E493E08193C3C178A3",1)</v>
      </c>
      <c r="E98" s="10">
        <v>2</v>
      </c>
      <c r="F98" s="8" t="s">
        <v>350</v>
      </c>
    </row>
    <row r="99" ht="85" customHeight="1" spans="1:6">
      <c r="A99" s="6">
        <v>97</v>
      </c>
      <c r="B99" s="11" t="s">
        <v>351</v>
      </c>
      <c r="C99" s="11" t="s">
        <v>14</v>
      </c>
      <c r="D99" s="10" t="str">
        <f>_xlfn.DISPIMG("ID_8CEB9407FD9A4A1185C42DEDF2513C51",1)</f>
        <v>=DISPIMG("ID_8CEB9407FD9A4A1185C42DEDF2513C51",1)</v>
      </c>
      <c r="E99" s="10">
        <v>4</v>
      </c>
      <c r="F99" s="8" t="s">
        <v>352</v>
      </c>
    </row>
    <row r="100" ht="85" customHeight="1" spans="1:6">
      <c r="A100" s="10">
        <v>98</v>
      </c>
      <c r="B100" s="11" t="s">
        <v>353</v>
      </c>
      <c r="C100" s="11" t="s">
        <v>14</v>
      </c>
      <c r="D100" s="10" t="str">
        <f>_xlfn.DISPIMG("ID_E493F01D713C4D49A5C082CEC2CE3032",1)</f>
        <v>=DISPIMG("ID_E493F01D713C4D49A5C082CEC2CE3032",1)</v>
      </c>
      <c r="E100" s="10">
        <v>4</v>
      </c>
      <c r="F100" s="8" t="s">
        <v>354</v>
      </c>
    </row>
    <row r="101" ht="85" customHeight="1" spans="1:6">
      <c r="A101" s="10">
        <v>99</v>
      </c>
      <c r="B101" s="11" t="s">
        <v>355</v>
      </c>
      <c r="C101" s="11" t="s">
        <v>35</v>
      </c>
      <c r="D101" s="10" t="str">
        <f>_xlfn.DISPIMG("ID_9902F715CFBA41D186C0A9E1E287D895",1)</f>
        <v>=DISPIMG("ID_9902F715CFBA41D186C0A9E1E287D895",1)</v>
      </c>
      <c r="E101" s="10">
        <v>400</v>
      </c>
      <c r="F101" s="8" t="s">
        <v>356</v>
      </c>
    </row>
    <row r="102" ht="85" customHeight="1" spans="1:6">
      <c r="A102" s="6">
        <v>100</v>
      </c>
      <c r="B102" s="11" t="s">
        <v>357</v>
      </c>
      <c r="C102" s="11" t="s">
        <v>35</v>
      </c>
      <c r="D102" s="10" t="str">
        <f>_xlfn.DISPIMG("ID_4D83FC2779C04A06BC12620577C2E6D9",1)</f>
        <v>=DISPIMG("ID_4D83FC2779C04A06BC12620577C2E6D9",1)</v>
      </c>
      <c r="E102" s="10">
        <v>20</v>
      </c>
      <c r="F102" s="8" t="s">
        <v>358</v>
      </c>
    </row>
    <row r="103" ht="85" customHeight="1" spans="1:6">
      <c r="A103" s="10">
        <v>101</v>
      </c>
      <c r="B103" s="11" t="s">
        <v>359</v>
      </c>
      <c r="C103" s="11" t="s">
        <v>35</v>
      </c>
      <c r="D103" s="10" t="str">
        <f>_xlfn.DISPIMG("ID_246C32EBC9E64DB38FC11DD89068F5E7",1)</f>
        <v>=DISPIMG("ID_246C32EBC9E64DB38FC11DD89068F5E7",1)</v>
      </c>
      <c r="E103" s="10">
        <v>8</v>
      </c>
      <c r="F103" s="8" t="s">
        <v>360</v>
      </c>
    </row>
    <row r="104" ht="85" customHeight="1" spans="1:6">
      <c r="A104" s="10">
        <v>102</v>
      </c>
      <c r="B104" s="11" t="s">
        <v>359</v>
      </c>
      <c r="C104" s="11" t="s">
        <v>35</v>
      </c>
      <c r="D104" s="10" t="str">
        <f>_xlfn.DISPIMG("ID_7C85C39DF27442B999EB782A9F476D08",1)</f>
        <v>=DISPIMG("ID_7C85C39DF27442B999EB782A9F476D08",1)</v>
      </c>
      <c r="E104" s="10">
        <v>4</v>
      </c>
      <c r="F104" s="8" t="s">
        <v>361</v>
      </c>
    </row>
    <row r="105" ht="85" customHeight="1" spans="1:6">
      <c r="A105" s="6">
        <v>103</v>
      </c>
      <c r="B105" s="11" t="s">
        <v>362</v>
      </c>
      <c r="C105" s="11" t="s">
        <v>35</v>
      </c>
      <c r="D105" s="10" t="str">
        <f>_xlfn.DISPIMG("ID_65D67F865ADD40AFAA3C9F203A4E5EB3",1)</f>
        <v>=DISPIMG("ID_65D67F865ADD40AFAA3C9F203A4E5EB3",1)</v>
      </c>
      <c r="E105" s="10">
        <v>10</v>
      </c>
      <c r="F105" s="8" t="s">
        <v>344</v>
      </c>
    </row>
    <row r="106" ht="85" customHeight="1" spans="1:6">
      <c r="A106" s="10">
        <v>104</v>
      </c>
      <c r="B106" s="11" t="s">
        <v>363</v>
      </c>
      <c r="C106" s="11" t="s">
        <v>14</v>
      </c>
      <c r="D106" s="10" t="str">
        <f>_xlfn.DISPIMG("ID_4B7B8B92C152452586EA202FD3283FD3",1)</f>
        <v>=DISPIMG("ID_4B7B8B92C152452586EA202FD3283FD3",1)</v>
      </c>
      <c r="E106" s="10">
        <v>16</v>
      </c>
      <c r="F106" s="8" t="s">
        <v>364</v>
      </c>
    </row>
    <row r="107" ht="85" customHeight="1" spans="1:6">
      <c r="A107" s="10">
        <v>105</v>
      </c>
      <c r="B107" s="11" t="s">
        <v>363</v>
      </c>
      <c r="C107" s="11" t="s">
        <v>14</v>
      </c>
      <c r="D107" s="10" t="str">
        <f>_xlfn.DISPIMG("ID_1468A33EEF2A4E028710CA18F887F84F",1)</f>
        <v>=DISPIMG("ID_1468A33EEF2A4E028710CA18F887F84F",1)</v>
      </c>
      <c r="E107" s="10">
        <v>4</v>
      </c>
      <c r="F107" s="8" t="s">
        <v>365</v>
      </c>
    </row>
    <row r="108" ht="85" customHeight="1" spans="1:6">
      <c r="A108" s="6">
        <v>106</v>
      </c>
      <c r="B108" s="11" t="s">
        <v>366</v>
      </c>
      <c r="C108" s="11" t="s">
        <v>14</v>
      </c>
      <c r="D108" s="10" t="str">
        <f>_xlfn.DISPIMG("ID_FF8587AC1F9E45B99E9CFEE00BD4C307",1)</f>
        <v>=DISPIMG("ID_FF8587AC1F9E45B99E9CFEE00BD4C307",1)</v>
      </c>
      <c r="E108" s="10">
        <v>4</v>
      </c>
      <c r="F108" s="8" t="s">
        <v>367</v>
      </c>
    </row>
    <row r="109" ht="85" customHeight="1" spans="1:6">
      <c r="A109" s="10">
        <v>107</v>
      </c>
      <c r="B109" s="11" t="s">
        <v>368</v>
      </c>
      <c r="C109" s="11" t="s">
        <v>14</v>
      </c>
      <c r="D109" s="10" t="str">
        <f>_xlfn.DISPIMG("ID_4392787CC97945F8B0CAF0653CFD4660",1)</f>
        <v>=DISPIMG("ID_4392787CC97945F8B0CAF0653CFD4660",1)</v>
      </c>
      <c r="E109" s="10">
        <v>400</v>
      </c>
      <c r="F109" s="8" t="s">
        <v>369</v>
      </c>
    </row>
    <row r="110" ht="85" customHeight="1" spans="1:6">
      <c r="A110" s="10">
        <v>108</v>
      </c>
      <c r="B110" s="11" t="s">
        <v>368</v>
      </c>
      <c r="C110" s="11" t="s">
        <v>14</v>
      </c>
      <c r="D110" s="10" t="str">
        <f>_xlfn.DISPIMG("ID_DBED733E4EF541E285698C534D7E2684",1)</f>
        <v>=DISPIMG("ID_DBED733E4EF541E285698C534D7E2684",1)</v>
      </c>
      <c r="E110" s="10">
        <v>40</v>
      </c>
      <c r="F110" s="8" t="s">
        <v>311</v>
      </c>
    </row>
    <row r="111" ht="85" customHeight="1" spans="1:6">
      <c r="A111" s="6">
        <v>109</v>
      </c>
      <c r="B111" s="11" t="s">
        <v>370</v>
      </c>
      <c r="C111" s="11" t="s">
        <v>14</v>
      </c>
      <c r="D111" s="10"/>
      <c r="E111" s="10">
        <v>10</v>
      </c>
      <c r="F111" s="8" t="s">
        <v>311</v>
      </c>
    </row>
    <row r="112" ht="85" customHeight="1" spans="1:6">
      <c r="A112" s="10">
        <v>110</v>
      </c>
      <c r="B112" s="11" t="s">
        <v>371</v>
      </c>
      <c r="C112" s="11" t="s">
        <v>14</v>
      </c>
      <c r="D112" s="10"/>
      <c r="E112" s="10">
        <v>300</v>
      </c>
      <c r="F112" s="8" t="s">
        <v>372</v>
      </c>
    </row>
    <row r="113" ht="85" customHeight="1" spans="1:6">
      <c r="A113" s="10">
        <v>111</v>
      </c>
      <c r="B113" s="11" t="s">
        <v>371</v>
      </c>
      <c r="C113" s="11" t="s">
        <v>14</v>
      </c>
      <c r="D113" s="10" t="str">
        <f>_xlfn.DISPIMG("ID_8A84C34B0FB7477DB73F768668FDCD75",1)</f>
        <v>=DISPIMG("ID_8A84C34B0FB7477DB73F768668FDCD75",1)</v>
      </c>
      <c r="E113" s="10">
        <v>50</v>
      </c>
      <c r="F113" s="8" t="s">
        <v>369</v>
      </c>
    </row>
    <row r="114" ht="85" customHeight="1" spans="1:6">
      <c r="A114" s="6">
        <v>112</v>
      </c>
      <c r="B114" s="11" t="s">
        <v>371</v>
      </c>
      <c r="C114" s="11" t="s">
        <v>14</v>
      </c>
      <c r="D114" s="10" t="str">
        <f>_xlfn.DISPIMG("ID_E83DF6976DA14EAAB3DC150108D52E36",1)</f>
        <v>=DISPIMG("ID_E83DF6976DA14EAAB3DC150108D52E36",1)</v>
      </c>
      <c r="E114" s="10">
        <v>40</v>
      </c>
      <c r="F114" s="8" t="s">
        <v>311</v>
      </c>
    </row>
    <row r="115" ht="85" customHeight="1" spans="1:9">
      <c r="A115" s="10">
        <v>113</v>
      </c>
      <c r="B115" s="11" t="s">
        <v>371</v>
      </c>
      <c r="C115" s="11" t="s">
        <v>14</v>
      </c>
      <c r="D115" s="10"/>
      <c r="E115" s="10">
        <v>5</v>
      </c>
      <c r="F115" s="8" t="s">
        <v>309</v>
      </c>
      <c r="G115" s="15"/>
      <c r="H115" s="15"/>
      <c r="I115" s="15"/>
    </row>
    <row r="116" ht="85" customHeight="1" spans="1:9">
      <c r="A116" s="10">
        <v>114</v>
      </c>
      <c r="B116" s="11" t="s">
        <v>373</v>
      </c>
      <c r="C116" s="11" t="s">
        <v>14</v>
      </c>
      <c r="D116" s="10"/>
      <c r="E116" s="10">
        <v>50</v>
      </c>
      <c r="F116" s="8" t="s">
        <v>374</v>
      </c>
      <c r="G116" s="15"/>
      <c r="H116" s="15"/>
      <c r="I116" s="15"/>
    </row>
    <row r="117" ht="85" customHeight="1" spans="1:9">
      <c r="A117" s="6">
        <v>115</v>
      </c>
      <c r="B117" s="11" t="s">
        <v>373</v>
      </c>
      <c r="C117" s="11" t="s">
        <v>14</v>
      </c>
      <c r="D117" s="10" t="str">
        <f>_xlfn.DISPIMG("ID_69C845BF3B9346748B4A9B200DF74C31",1)</f>
        <v>=DISPIMG("ID_69C845BF3B9346748B4A9B200DF74C31",1)</v>
      </c>
      <c r="E117" s="10">
        <v>20</v>
      </c>
      <c r="F117" s="8" t="s">
        <v>375</v>
      </c>
      <c r="G117" s="16"/>
      <c r="H117" s="17"/>
      <c r="I117" s="15"/>
    </row>
    <row r="118" ht="85" customHeight="1" spans="1:9">
      <c r="A118" s="10">
        <v>116</v>
      </c>
      <c r="B118" s="11" t="s">
        <v>373</v>
      </c>
      <c r="C118" s="11" t="s">
        <v>14</v>
      </c>
      <c r="D118" s="10"/>
      <c r="E118" s="10">
        <v>10</v>
      </c>
      <c r="F118" s="8" t="s">
        <v>376</v>
      </c>
      <c r="G118" s="16"/>
      <c r="H118" s="17"/>
      <c r="I118" s="15"/>
    </row>
    <row r="119" ht="85" customHeight="1" spans="1:9">
      <c r="A119" s="10">
        <v>117</v>
      </c>
      <c r="B119" s="11" t="s">
        <v>377</v>
      </c>
      <c r="C119" s="11" t="s">
        <v>14</v>
      </c>
      <c r="D119" s="10" t="str">
        <f>_xlfn.DISPIMG("ID_5A602F1A1561478794BABBE2DFE27183",1)</f>
        <v>=DISPIMG("ID_5A602F1A1561478794BABBE2DFE27183",1)</v>
      </c>
      <c r="E119" s="10">
        <v>350</v>
      </c>
      <c r="F119" s="8" t="s">
        <v>372</v>
      </c>
      <c r="G119" s="15"/>
      <c r="H119" s="15"/>
      <c r="I119" s="15"/>
    </row>
    <row r="120" ht="85" customHeight="1" spans="1:6">
      <c r="A120" s="6">
        <v>118</v>
      </c>
      <c r="B120" s="11" t="s">
        <v>377</v>
      </c>
      <c r="C120" s="11" t="s">
        <v>14</v>
      </c>
      <c r="D120" s="10" t="str">
        <f>_xlfn.DISPIMG("ID_7BBD5C0231624FDBB3201AACCAE19519",1)</f>
        <v>=DISPIMG("ID_7BBD5C0231624FDBB3201AACCAE19519",1)</v>
      </c>
      <c r="E120" s="10">
        <v>70</v>
      </c>
      <c r="F120" s="8" t="s">
        <v>369</v>
      </c>
    </row>
    <row r="121" ht="85" customHeight="1" spans="1:6">
      <c r="A121" s="10">
        <v>119</v>
      </c>
      <c r="B121" s="11" t="s">
        <v>377</v>
      </c>
      <c r="C121" s="11" t="s">
        <v>14</v>
      </c>
      <c r="D121" s="10" t="str">
        <f>_xlfn.DISPIMG("ID_FD8DD4D26D0645C689423370CE8D438E",1)</f>
        <v>=DISPIMG("ID_FD8DD4D26D0645C689423370CE8D438E",1)</v>
      </c>
      <c r="E121" s="10">
        <v>20</v>
      </c>
      <c r="F121" s="8" t="s">
        <v>311</v>
      </c>
    </row>
    <row r="122" ht="85" customHeight="1" spans="1:6">
      <c r="A122" s="10">
        <v>120</v>
      </c>
      <c r="B122" s="11" t="s">
        <v>377</v>
      </c>
      <c r="C122" s="11" t="s">
        <v>14</v>
      </c>
      <c r="D122" s="10" t="str">
        <f>_xlfn.DISPIMG("ID_A7F403B81937404EAB8CEDFBE46BEE27",1)</f>
        <v>=DISPIMG("ID_A7F403B81937404EAB8CEDFBE46BEE27",1)</v>
      </c>
      <c r="E122" s="10">
        <v>5</v>
      </c>
      <c r="F122" s="8" t="s">
        <v>309</v>
      </c>
    </row>
    <row r="123" ht="85" customHeight="1" spans="1:6">
      <c r="A123" s="6">
        <v>121</v>
      </c>
      <c r="B123" s="11" t="s">
        <v>377</v>
      </c>
      <c r="C123" s="11" t="s">
        <v>14</v>
      </c>
      <c r="D123" s="10" t="str">
        <f>_xlfn.DISPIMG("ID_A63E189EB50B422982B109D269701002",1)</f>
        <v>=DISPIMG("ID_A63E189EB50B422982B109D269701002",1)</v>
      </c>
      <c r="E123" s="10">
        <v>3</v>
      </c>
      <c r="F123" s="8" t="s">
        <v>327</v>
      </c>
    </row>
    <row r="124" ht="85" customHeight="1" spans="1:9">
      <c r="A124" s="10">
        <v>122</v>
      </c>
      <c r="B124" s="11" t="s">
        <v>377</v>
      </c>
      <c r="C124" s="11" t="s">
        <v>14</v>
      </c>
      <c r="D124" s="10" t="str">
        <f>_xlfn.DISPIMG("ID_FCABF704D85F4FC182B1CA45F3F060AD",1)</f>
        <v>=DISPIMG("ID_FCABF704D85F4FC182B1CA45F3F060AD",1)</v>
      </c>
      <c r="E124" s="10">
        <v>3</v>
      </c>
      <c r="F124" s="8" t="s">
        <v>378</v>
      </c>
      <c r="G124" s="15"/>
      <c r="H124" s="15"/>
      <c r="I124" s="15"/>
    </row>
    <row r="125" ht="85" customHeight="1" spans="1:9">
      <c r="A125" s="10">
        <v>123</v>
      </c>
      <c r="B125" s="11" t="s">
        <v>379</v>
      </c>
      <c r="C125" s="11" t="s">
        <v>14</v>
      </c>
      <c r="D125" s="10" t="str">
        <f>_xlfn.DISPIMG("ID_01D40AFA3B6F42278C4C01E2730A410D",1)</f>
        <v>=DISPIMG("ID_01D40AFA3B6F42278C4C01E2730A410D",1)</v>
      </c>
      <c r="E125" s="10">
        <v>50</v>
      </c>
      <c r="F125" s="8" t="s">
        <v>374</v>
      </c>
      <c r="G125" s="16"/>
      <c r="H125" s="18"/>
      <c r="I125" s="15"/>
    </row>
    <row r="126" ht="85" customHeight="1" spans="1:9">
      <c r="A126" s="6">
        <v>124</v>
      </c>
      <c r="B126" s="11" t="s">
        <v>379</v>
      </c>
      <c r="C126" s="11" t="s">
        <v>14</v>
      </c>
      <c r="D126" s="10" t="str">
        <f>_xlfn.DISPIMG("ID_F703850596EE4299B5E4484F8BBE453A",1)</f>
        <v>=DISPIMG("ID_F703850596EE4299B5E4484F8BBE453A",1)</v>
      </c>
      <c r="E126" s="10">
        <v>10</v>
      </c>
      <c r="F126" s="8" t="s">
        <v>375</v>
      </c>
      <c r="G126" s="16"/>
      <c r="H126" s="18"/>
      <c r="I126" s="15"/>
    </row>
    <row r="127" ht="85" customHeight="1" spans="1:9">
      <c r="A127" s="10">
        <v>125</v>
      </c>
      <c r="B127" s="11" t="s">
        <v>379</v>
      </c>
      <c r="C127" s="11" t="s">
        <v>14</v>
      </c>
      <c r="D127" s="10" t="str">
        <f>_xlfn.DISPIMG("ID_E3CCB5112E61490A85EA2730F30CB34C",1)</f>
        <v>=DISPIMG("ID_E3CCB5112E61490A85EA2730F30CB34C",1)</v>
      </c>
      <c r="E127" s="10">
        <v>10</v>
      </c>
      <c r="F127" s="8" t="s">
        <v>376</v>
      </c>
      <c r="G127" s="16"/>
      <c r="H127" s="18"/>
      <c r="I127" s="15"/>
    </row>
    <row r="128" ht="85" customHeight="1" spans="1:9">
      <c r="A128" s="10">
        <v>126</v>
      </c>
      <c r="B128" s="11" t="s">
        <v>379</v>
      </c>
      <c r="C128" s="11" t="s">
        <v>14</v>
      </c>
      <c r="D128" s="10" t="str">
        <f>_xlfn.DISPIMG("ID_BD827D6F17E747DAB2AAB798905408E8",1)</f>
        <v>=DISPIMG("ID_BD827D6F17E747DAB2AAB798905408E8",1)</v>
      </c>
      <c r="E128" s="10">
        <v>2</v>
      </c>
      <c r="F128" s="8" t="s">
        <v>380</v>
      </c>
      <c r="G128" s="16"/>
      <c r="H128" s="18"/>
      <c r="I128" s="15"/>
    </row>
    <row r="129" ht="85" customHeight="1" spans="1:9">
      <c r="A129" s="6">
        <v>127</v>
      </c>
      <c r="B129" s="11" t="s">
        <v>379</v>
      </c>
      <c r="C129" s="11" t="s">
        <v>14</v>
      </c>
      <c r="D129" s="10" t="str">
        <f>_xlfn.DISPIMG("ID_C410F72D71E247D18693AF6055405F6D",1)</f>
        <v>=DISPIMG("ID_C410F72D71E247D18693AF6055405F6D",1)</v>
      </c>
      <c r="E129" s="10">
        <v>2</v>
      </c>
      <c r="F129" s="8" t="s">
        <v>381</v>
      </c>
      <c r="G129" s="16"/>
      <c r="H129" s="18"/>
      <c r="I129" s="15"/>
    </row>
    <row r="130" ht="85" customHeight="1" spans="1:6">
      <c r="A130" s="10">
        <v>128</v>
      </c>
      <c r="B130" s="11" t="s">
        <v>382</v>
      </c>
      <c r="C130" s="11" t="s">
        <v>14</v>
      </c>
      <c r="D130" s="10" t="str">
        <f>_xlfn.DISPIMG("ID_FCA34845FCCF48AA87DEA8A32334FA5E",1)</f>
        <v>=DISPIMG("ID_FCA34845FCCF48AA87DEA8A32334FA5E",1)</v>
      </c>
      <c r="E130" s="10">
        <v>300</v>
      </c>
      <c r="F130" s="8" t="s">
        <v>383</v>
      </c>
    </row>
    <row r="131" ht="85" customHeight="1" spans="1:6">
      <c r="A131" s="10">
        <v>129</v>
      </c>
      <c r="B131" s="11" t="s">
        <v>382</v>
      </c>
      <c r="C131" s="11" t="s">
        <v>14</v>
      </c>
      <c r="D131" s="10" t="str">
        <f>_xlfn.DISPIMG("ID_DE3BDA7EFBD940F4A1533060E8422883",1)</f>
        <v>=DISPIMG("ID_DE3BDA7EFBD940F4A1533060E8422883",1)</v>
      </c>
      <c r="E131" s="10">
        <v>40</v>
      </c>
      <c r="F131" s="8" t="s">
        <v>372</v>
      </c>
    </row>
    <row r="132" ht="85" customHeight="1" spans="1:6">
      <c r="A132" s="6">
        <v>130</v>
      </c>
      <c r="B132" s="11" t="s">
        <v>384</v>
      </c>
      <c r="C132" s="11" t="s">
        <v>14</v>
      </c>
      <c r="D132" s="10" t="str">
        <f>_xlfn.DISPIMG("ID_2771B95D07A74BA88167292DD9222455",1)</f>
        <v>=DISPIMG("ID_2771B95D07A74BA88167292DD9222455",1)</v>
      </c>
      <c r="E132" s="10">
        <v>100</v>
      </c>
      <c r="F132" s="8" t="s">
        <v>385</v>
      </c>
    </row>
    <row r="133" ht="85" customHeight="1" spans="1:6">
      <c r="A133" s="10">
        <v>131</v>
      </c>
      <c r="B133" s="11" t="s">
        <v>384</v>
      </c>
      <c r="C133" s="11" t="s">
        <v>14</v>
      </c>
      <c r="D133" s="10" t="str">
        <f>_xlfn.DISPIMG("ID_06F0120A691742C4A090C9187AE99C09",1)</f>
        <v>=DISPIMG("ID_06F0120A691742C4A090C9187AE99C09",1)</v>
      </c>
      <c r="E133" s="10">
        <v>10</v>
      </c>
      <c r="F133" s="8" t="s">
        <v>386</v>
      </c>
    </row>
    <row r="134" ht="85" customHeight="1" spans="1:6">
      <c r="A134" s="10">
        <v>132</v>
      </c>
      <c r="B134" s="11" t="s">
        <v>387</v>
      </c>
      <c r="C134" s="11" t="s">
        <v>14</v>
      </c>
      <c r="D134" s="10" t="str">
        <f>_xlfn.DISPIMG("ID_0BE8FCF6CC9145DA89E0A349EEEBCA88",1)</f>
        <v>=DISPIMG("ID_0BE8FCF6CC9145DA89E0A349EEEBCA88",1)</v>
      </c>
      <c r="E134" s="10">
        <v>100</v>
      </c>
      <c r="F134" s="8" t="s">
        <v>388</v>
      </c>
    </row>
    <row r="135" ht="85" customHeight="1" spans="1:6">
      <c r="A135" s="6">
        <v>133</v>
      </c>
      <c r="B135" s="11" t="s">
        <v>389</v>
      </c>
      <c r="C135" s="11" t="s">
        <v>14</v>
      </c>
      <c r="D135" s="10" t="str">
        <f>_xlfn.DISPIMG("ID_230535FB4CFE4415A19061FD9F027ECB",1)</f>
        <v>=DISPIMG("ID_230535FB4CFE4415A19061FD9F027ECB",1)</v>
      </c>
      <c r="E135" s="10">
        <v>8</v>
      </c>
      <c r="F135" s="8" t="s">
        <v>390</v>
      </c>
    </row>
    <row r="136" ht="85" customHeight="1" spans="1:6">
      <c r="A136" s="10">
        <v>134</v>
      </c>
      <c r="B136" s="11" t="s">
        <v>391</v>
      </c>
      <c r="C136" s="11" t="s">
        <v>14</v>
      </c>
      <c r="D136" s="10" t="str">
        <f>_xlfn.DISPIMG("ID_57DCD7D2A2B140609A5493DBEA4EE6C8",1)</f>
        <v>=DISPIMG("ID_57DCD7D2A2B140609A5493DBEA4EE6C8",1)</v>
      </c>
      <c r="E136" s="10">
        <v>100</v>
      </c>
      <c r="F136" s="8" t="s">
        <v>392</v>
      </c>
    </row>
    <row r="137" ht="85" customHeight="1" spans="1:6">
      <c r="A137" s="10">
        <v>135</v>
      </c>
      <c r="B137" s="11" t="s">
        <v>393</v>
      </c>
      <c r="C137" s="11" t="s">
        <v>14</v>
      </c>
      <c r="D137" s="10" t="str">
        <f>_xlfn.DISPIMG("ID_8B186A49B4214FEEB10653566F984AEA",1)</f>
        <v>=DISPIMG("ID_8B186A49B4214FEEB10653566F984AEA",1)</v>
      </c>
      <c r="E137" s="10">
        <v>200</v>
      </c>
      <c r="F137" s="8" t="s">
        <v>394</v>
      </c>
    </row>
    <row r="138" ht="85" customHeight="1" spans="1:6">
      <c r="A138" s="6">
        <v>136</v>
      </c>
      <c r="B138" s="11" t="s">
        <v>395</v>
      </c>
      <c r="C138" s="11" t="s">
        <v>14</v>
      </c>
      <c r="D138" s="10" t="str">
        <f>_xlfn.DISPIMG("ID_11BC272C372C4AACA29A1960D6855605",1)</f>
        <v>=DISPIMG("ID_11BC272C372C4AACA29A1960D6855605",1)</v>
      </c>
      <c r="E138" s="10">
        <v>100</v>
      </c>
      <c r="F138" s="8" t="s">
        <v>396</v>
      </c>
    </row>
    <row r="139" ht="94" customHeight="1" spans="1:6">
      <c r="A139" s="10">
        <v>137</v>
      </c>
      <c r="B139" s="11" t="s">
        <v>397</v>
      </c>
      <c r="C139" s="11" t="s">
        <v>14</v>
      </c>
      <c r="D139" s="10" t="str">
        <f>_xlfn.DISPIMG("ID_22A96D7DAB0041C4B078B369E37B5272",1)</f>
        <v>=DISPIMG("ID_22A96D7DAB0041C4B078B369E37B5272",1)</v>
      </c>
      <c r="E139" s="10">
        <v>100</v>
      </c>
      <c r="F139" s="8" t="s">
        <v>398</v>
      </c>
    </row>
    <row r="140" ht="85" customHeight="1" spans="1:6">
      <c r="A140" s="10">
        <v>138</v>
      </c>
      <c r="B140" s="11" t="s">
        <v>399</v>
      </c>
      <c r="C140" s="11" t="s">
        <v>14</v>
      </c>
      <c r="D140" s="10" t="str">
        <f>_xlfn.DISPIMG("ID_4220E92746454612B8D9E4DF0820149C",1)</f>
        <v>=DISPIMG("ID_4220E92746454612B8D9E4DF0820149C",1)</v>
      </c>
      <c r="E140" s="10">
        <v>200</v>
      </c>
      <c r="F140" s="8" t="s">
        <v>400</v>
      </c>
    </row>
    <row r="141" ht="85" customHeight="1" spans="1:6">
      <c r="A141" s="6">
        <v>139</v>
      </c>
      <c r="B141" s="11" t="s">
        <v>401</v>
      </c>
      <c r="C141" s="11" t="s">
        <v>14</v>
      </c>
      <c r="D141" s="10" t="str">
        <f>_xlfn.DISPIMG("ID_C2415AB8A2E24536B418948C697C6495",1)</f>
        <v>=DISPIMG("ID_C2415AB8A2E24536B418948C697C6495",1)</v>
      </c>
      <c r="E141" s="10">
        <v>100</v>
      </c>
      <c r="F141" s="8" t="s">
        <v>402</v>
      </c>
    </row>
    <row r="142" ht="85" customHeight="1" spans="1:6">
      <c r="A142" s="10">
        <v>140</v>
      </c>
      <c r="B142" s="11" t="s">
        <v>403</v>
      </c>
      <c r="C142" s="11" t="s">
        <v>14</v>
      </c>
      <c r="D142" s="10" t="str">
        <f>_xlfn.DISPIMG("ID_8092C37469B04198A51EA8D95105A84D",1)</f>
        <v>=DISPIMG("ID_8092C37469B04198A51EA8D95105A84D",1)</v>
      </c>
      <c r="E142" s="10">
        <v>200</v>
      </c>
      <c r="F142" s="8" t="s">
        <v>404</v>
      </c>
    </row>
    <row r="143" ht="85" customHeight="1" spans="1:6">
      <c r="A143" s="10">
        <v>141</v>
      </c>
      <c r="B143" s="11" t="s">
        <v>405</v>
      </c>
      <c r="C143" s="11" t="s">
        <v>406</v>
      </c>
      <c r="D143" s="10" t="str">
        <f>_xlfn.DISPIMG("ID_997D99D3543743B98E1628FE699D65F3",1)</f>
        <v>=DISPIMG("ID_997D99D3543743B98E1628FE699D65F3",1)</v>
      </c>
      <c r="E143" s="10">
        <v>4</v>
      </c>
      <c r="F143" s="8" t="s">
        <v>407</v>
      </c>
    </row>
    <row r="144" ht="85" customHeight="1" spans="1:6">
      <c r="A144" s="6">
        <v>142</v>
      </c>
      <c r="B144" s="11" t="s">
        <v>405</v>
      </c>
      <c r="C144" s="11" t="s">
        <v>406</v>
      </c>
      <c r="D144" s="10" t="str">
        <f>_xlfn.DISPIMG("ID_DF17B8380CD340D78DB5D0F60891FBA4",1)</f>
        <v>=DISPIMG("ID_DF17B8380CD340D78DB5D0F60891FBA4",1)</v>
      </c>
      <c r="E144" s="10">
        <v>4</v>
      </c>
      <c r="F144" s="8" t="s">
        <v>408</v>
      </c>
    </row>
    <row r="145" ht="85" customHeight="1" spans="1:6">
      <c r="A145" s="10">
        <v>143</v>
      </c>
      <c r="B145" s="11" t="s">
        <v>409</v>
      </c>
      <c r="C145" s="11" t="s">
        <v>406</v>
      </c>
      <c r="D145" s="10" t="str">
        <f>_xlfn.DISPIMG("ID_425015065E3D4FE7AC42B050CE1C82E9",1)</f>
        <v>=DISPIMG("ID_425015065E3D4FE7AC42B050CE1C82E9",1)</v>
      </c>
      <c r="E145" s="10">
        <v>4</v>
      </c>
      <c r="F145" s="8" t="s">
        <v>410</v>
      </c>
    </row>
    <row r="146" ht="85" customHeight="1" spans="1:6">
      <c r="A146" s="10">
        <v>144</v>
      </c>
      <c r="B146" s="11" t="s">
        <v>409</v>
      </c>
      <c r="C146" s="11" t="s">
        <v>406</v>
      </c>
      <c r="D146" s="10" t="str">
        <f>_xlfn.DISPIMG("ID_4557A0756F394441ADB3A962DDD0CD22",1)</f>
        <v>=DISPIMG("ID_4557A0756F394441ADB3A962DDD0CD22",1)</v>
      </c>
      <c r="E146" s="10">
        <v>4</v>
      </c>
      <c r="F146" s="8" t="s">
        <v>407</v>
      </c>
    </row>
    <row r="147" ht="85" customHeight="1" spans="1:6">
      <c r="A147" s="6">
        <v>145</v>
      </c>
      <c r="B147" s="11" t="s">
        <v>411</v>
      </c>
      <c r="C147" s="11" t="s">
        <v>406</v>
      </c>
      <c r="D147" s="10" t="str">
        <f>_xlfn.DISPIMG("ID_EB595B6007C540DE97E11138FD77A50C",1)</f>
        <v>=DISPIMG("ID_EB595B6007C540DE97E11138FD77A50C",1)</v>
      </c>
      <c r="E147" s="10">
        <v>20</v>
      </c>
      <c r="F147" s="8" t="s">
        <v>412</v>
      </c>
    </row>
    <row r="148" ht="85" customHeight="1" spans="1:6">
      <c r="A148" s="10">
        <v>146</v>
      </c>
      <c r="B148" s="11" t="s">
        <v>413</v>
      </c>
      <c r="C148" s="11" t="s">
        <v>406</v>
      </c>
      <c r="D148" s="10" t="str">
        <f>_xlfn.DISPIMG("ID_696E92F545DE46719F01A00C9117FDAD",1)</f>
        <v>=DISPIMG("ID_696E92F545DE46719F01A00C9117FDAD",1)</v>
      </c>
      <c r="E148" s="10">
        <v>5</v>
      </c>
      <c r="F148" s="8" t="s">
        <v>414</v>
      </c>
    </row>
    <row r="149" ht="85" customHeight="1" spans="1:6">
      <c r="A149" s="10">
        <v>147</v>
      </c>
      <c r="B149" s="11" t="s">
        <v>415</v>
      </c>
      <c r="C149" s="11" t="s">
        <v>416</v>
      </c>
      <c r="D149" s="10" t="str">
        <f>_xlfn.DISPIMG("ID_3DFAE8615047434498D58420101E4D3D",1)</f>
        <v>=DISPIMG("ID_3DFAE8615047434498D58420101E4D3D",1)</v>
      </c>
      <c r="E149" s="10">
        <v>120</v>
      </c>
      <c r="F149" s="8" t="s">
        <v>417</v>
      </c>
    </row>
    <row r="150" ht="85" customHeight="1" spans="1:6">
      <c r="A150" s="6">
        <v>148</v>
      </c>
      <c r="B150" s="11" t="s">
        <v>418</v>
      </c>
      <c r="C150" s="11" t="s">
        <v>14</v>
      </c>
      <c r="D150" s="10" t="str">
        <f>_xlfn.DISPIMG("ID_E21C96AD54C5462AA36293B40F118F8F",1)</f>
        <v>=DISPIMG("ID_E21C96AD54C5462AA36293B40F118F8F",1)</v>
      </c>
      <c r="E150" s="10">
        <v>100</v>
      </c>
      <c r="F150" s="8" t="s">
        <v>419</v>
      </c>
    </row>
    <row r="151" ht="85" customHeight="1" spans="1:6">
      <c r="A151" s="10">
        <v>149</v>
      </c>
      <c r="B151" s="11" t="s">
        <v>420</v>
      </c>
      <c r="C151" s="11" t="s">
        <v>14</v>
      </c>
      <c r="D151" s="10" t="str">
        <f>_xlfn.DISPIMG("ID_CC9CA997C2864882955A2FB8124898B6",1)</f>
        <v>=DISPIMG("ID_CC9CA997C2864882955A2FB8124898B6",1)</v>
      </c>
      <c r="E151" s="10">
        <v>60</v>
      </c>
      <c r="F151" s="8" t="s">
        <v>421</v>
      </c>
    </row>
    <row r="152" ht="85" customHeight="1" spans="1:6">
      <c r="A152" s="10">
        <v>150</v>
      </c>
      <c r="B152" s="11" t="s">
        <v>422</v>
      </c>
      <c r="C152" s="11" t="s">
        <v>14</v>
      </c>
      <c r="D152" s="10" t="str">
        <f>_xlfn.DISPIMG("ID_AD55715C8517434F98312EF6C42826C2",1)</f>
        <v>=DISPIMG("ID_AD55715C8517434F98312EF6C42826C2",1)</v>
      </c>
      <c r="E152" s="10">
        <v>4</v>
      </c>
      <c r="F152" s="8" t="s">
        <v>423</v>
      </c>
    </row>
    <row r="153" ht="85" customHeight="1" spans="1:6">
      <c r="A153" s="6">
        <v>151</v>
      </c>
      <c r="B153" s="11" t="s">
        <v>424</v>
      </c>
      <c r="C153" s="11" t="s">
        <v>14</v>
      </c>
      <c r="D153" s="10" t="str">
        <f>_xlfn.DISPIMG("ID_EEBE18B7C9894C14B31918B361D504F3",1)</f>
        <v>=DISPIMG("ID_EEBE18B7C9894C14B31918B361D504F3",1)</v>
      </c>
      <c r="E153" s="10">
        <v>100</v>
      </c>
      <c r="F153" s="8" t="s">
        <v>341</v>
      </c>
    </row>
    <row r="154" ht="85" customHeight="1" spans="1:6">
      <c r="A154" s="10">
        <v>152</v>
      </c>
      <c r="B154" s="11" t="s">
        <v>424</v>
      </c>
      <c r="C154" s="11" t="s">
        <v>14</v>
      </c>
      <c r="D154" s="10" t="str">
        <f>_xlfn.DISPIMG("ID_84162D4D1F534991A4088D454CFF4C09",1)</f>
        <v>=DISPIMG("ID_84162D4D1F534991A4088D454CFF4C09",1)</v>
      </c>
      <c r="E154" s="10">
        <v>4</v>
      </c>
      <c r="F154" s="8" t="s">
        <v>425</v>
      </c>
    </row>
    <row r="155" ht="85" customHeight="1" spans="1:6">
      <c r="A155" s="10">
        <v>153</v>
      </c>
      <c r="B155" s="11" t="s">
        <v>426</v>
      </c>
      <c r="C155" s="11" t="s">
        <v>14</v>
      </c>
      <c r="D155" s="10" t="str">
        <f>_xlfn.DISPIMG("ID_258A48BD3B574427AAC5BF8D7CB315A5",1)</f>
        <v>=DISPIMG("ID_258A48BD3B574427AAC5BF8D7CB315A5",1)</v>
      </c>
      <c r="E155" s="10">
        <v>50</v>
      </c>
      <c r="F155" s="8" t="s">
        <v>427</v>
      </c>
    </row>
    <row r="156" ht="85" customHeight="1" spans="1:6">
      <c r="A156" s="6">
        <v>154</v>
      </c>
      <c r="B156" s="11" t="s">
        <v>426</v>
      </c>
      <c r="C156" s="11" t="s">
        <v>14</v>
      </c>
      <c r="D156" s="10" t="str">
        <f>_xlfn.DISPIMG("ID_5E1F1AE057B44701A3F3523D1BF4F737",1)</f>
        <v>=DISPIMG("ID_5E1F1AE057B44701A3F3523D1BF4F737",1)</v>
      </c>
      <c r="E156" s="10">
        <v>2</v>
      </c>
      <c r="F156" s="8" t="s">
        <v>428</v>
      </c>
    </row>
    <row r="157" ht="85" customHeight="1" spans="1:6">
      <c r="A157" s="10">
        <v>155</v>
      </c>
      <c r="B157" s="11" t="s">
        <v>429</v>
      </c>
      <c r="C157" s="11" t="s">
        <v>14</v>
      </c>
      <c r="D157" s="10" t="str">
        <f>_xlfn.DISPIMG("ID_26C6394D982F4191B5794D8FCE90F7FC",1)</f>
        <v>=DISPIMG("ID_26C6394D982F4191B5794D8FCE90F7FC",1)</v>
      </c>
      <c r="E157" s="10">
        <v>6</v>
      </c>
      <c r="F157" s="8" t="s">
        <v>427</v>
      </c>
    </row>
    <row r="158" ht="85" customHeight="1" spans="1:6">
      <c r="A158" s="10">
        <v>156</v>
      </c>
      <c r="B158" s="11" t="s">
        <v>429</v>
      </c>
      <c r="C158" s="11" t="s">
        <v>14</v>
      </c>
      <c r="D158" s="10" t="str">
        <f>_xlfn.DISPIMG("ID_C73F4105C68C4882A42FCB605EBBE4AD",1)</f>
        <v>=DISPIMG("ID_C73F4105C68C4882A42FCB605EBBE4AD",1)</v>
      </c>
      <c r="E158" s="10">
        <v>100</v>
      </c>
      <c r="F158" s="8" t="s">
        <v>430</v>
      </c>
    </row>
    <row r="159" ht="85" customHeight="1" spans="1:6">
      <c r="A159" s="6">
        <v>157</v>
      </c>
      <c r="B159" s="11" t="s">
        <v>431</v>
      </c>
      <c r="C159" s="11" t="s">
        <v>14</v>
      </c>
      <c r="D159" s="10" t="str">
        <f>_xlfn.DISPIMG("ID_34EC047EDC3D4AD0997EBF09C30D2ED8",1)</f>
        <v>=DISPIMG("ID_34EC047EDC3D4AD0997EBF09C30D2ED8",1)</v>
      </c>
      <c r="E159" s="10">
        <v>100</v>
      </c>
      <c r="F159" s="8" t="s">
        <v>432</v>
      </c>
    </row>
    <row r="160" ht="85" customHeight="1" spans="1:6">
      <c r="A160" s="10">
        <v>158</v>
      </c>
      <c r="B160" s="11" t="s">
        <v>433</v>
      </c>
      <c r="C160" s="11" t="s">
        <v>14</v>
      </c>
      <c r="D160" s="10" t="str">
        <f>_xlfn.DISPIMG("ID_857ED1302A33462FA8D4C0EE49898786",1)</f>
        <v>=DISPIMG("ID_857ED1302A33462FA8D4C0EE49898786",1)</v>
      </c>
      <c r="E160" s="10">
        <v>100</v>
      </c>
      <c r="F160" s="8" t="s">
        <v>434</v>
      </c>
    </row>
    <row r="161" ht="85" customHeight="1" spans="1:6">
      <c r="A161" s="10">
        <v>159</v>
      </c>
      <c r="B161" s="11" t="s">
        <v>433</v>
      </c>
      <c r="C161" s="11" t="s">
        <v>14</v>
      </c>
      <c r="D161" s="10" t="str">
        <f>_xlfn.DISPIMG("ID_101A6F9BC3F447C9AA5EF02C253E6F58",1)</f>
        <v>=DISPIMG("ID_101A6F9BC3F447C9AA5EF02C253E6F58",1)</v>
      </c>
      <c r="E161" s="10">
        <v>100</v>
      </c>
      <c r="F161" s="8" t="s">
        <v>435</v>
      </c>
    </row>
    <row r="162" ht="85" customHeight="1" spans="1:6">
      <c r="A162" s="6">
        <v>160</v>
      </c>
      <c r="B162" s="11" t="s">
        <v>436</v>
      </c>
      <c r="C162" s="11" t="s">
        <v>35</v>
      </c>
      <c r="D162" s="10" t="str">
        <f>_xlfn.DISPIMG("ID_FC9DAACFE0954696937F509FDC528266",1)</f>
        <v>=DISPIMG("ID_FC9DAACFE0954696937F509FDC528266",1)</v>
      </c>
      <c r="E162" s="10">
        <v>2000</v>
      </c>
      <c r="F162" s="8" t="s">
        <v>437</v>
      </c>
    </row>
    <row r="163" ht="85" customHeight="1" spans="1:6">
      <c r="A163" s="10">
        <v>161</v>
      </c>
      <c r="B163" s="7" t="s">
        <v>438</v>
      </c>
      <c r="C163" s="11" t="s">
        <v>439</v>
      </c>
      <c r="D163" s="10" t="str">
        <f>_xlfn.DISPIMG("ID_994F14EB3B824DE5AC9EAA313AEE7611",1)</f>
        <v>=DISPIMG("ID_994F14EB3B824DE5AC9EAA313AEE7611",1)</v>
      </c>
      <c r="E163" s="10">
        <v>200</v>
      </c>
      <c r="F163" s="8" t="s">
        <v>440</v>
      </c>
    </row>
    <row r="164" s="1" customFormat="1" ht="85" customHeight="1" spans="1:6">
      <c r="A164" s="10">
        <v>162</v>
      </c>
      <c r="B164" s="7" t="s">
        <v>441</v>
      </c>
      <c r="C164" s="7" t="s">
        <v>439</v>
      </c>
      <c r="D164" s="6" t="str">
        <f>_xlfn.DISPIMG("ID_AD5F7E1E1C834D589FB7942FFEF715D2",1)</f>
        <v>=DISPIMG("ID_AD5F7E1E1C834D589FB7942FFEF715D2",1)</v>
      </c>
      <c r="E164" s="6">
        <v>200</v>
      </c>
      <c r="F164" s="12" t="s">
        <v>440</v>
      </c>
    </row>
    <row r="165" ht="85" customHeight="1" spans="1:6">
      <c r="A165" s="6">
        <v>163</v>
      </c>
      <c r="B165" s="7" t="s">
        <v>442</v>
      </c>
      <c r="C165" s="11" t="s">
        <v>439</v>
      </c>
      <c r="D165" s="10" t="str">
        <f>_xlfn.DISPIMG("ID_2795496FC2D74E228484EDB1F2F9BEEF",1)</f>
        <v>=DISPIMG("ID_2795496FC2D74E228484EDB1F2F9BEEF",1)</v>
      </c>
      <c r="E165" s="10">
        <v>200</v>
      </c>
      <c r="F165" s="8" t="s">
        <v>440</v>
      </c>
    </row>
    <row r="166" ht="85" customHeight="1" spans="1:6">
      <c r="A166" s="10">
        <v>164</v>
      </c>
      <c r="B166" s="7" t="s">
        <v>443</v>
      </c>
      <c r="C166" s="11" t="s">
        <v>439</v>
      </c>
      <c r="D166" s="10" t="str">
        <f>_xlfn.DISPIMG("ID_6816593E84C7434CB7AA03BD94118B9F",1)</f>
        <v>=DISPIMG("ID_6816593E84C7434CB7AA03BD94118B9F",1)</v>
      </c>
      <c r="E166" s="10">
        <v>2000</v>
      </c>
      <c r="F166" s="8" t="s">
        <v>444</v>
      </c>
    </row>
    <row r="167" ht="85" customHeight="1" spans="1:6">
      <c r="A167" s="10">
        <v>165</v>
      </c>
      <c r="B167" s="7" t="s">
        <v>445</v>
      </c>
      <c r="C167" s="11" t="s">
        <v>439</v>
      </c>
      <c r="D167" s="10" t="str">
        <f>_xlfn.DISPIMG("ID_1590B10639744B71BCB35E44A73F1986",1)</f>
        <v>=DISPIMG("ID_1590B10639744B71BCB35E44A73F1986",1)</v>
      </c>
      <c r="E167" s="10">
        <v>1000</v>
      </c>
      <c r="F167" s="8" t="s">
        <v>440</v>
      </c>
    </row>
    <row r="168" ht="85" customHeight="1" spans="1:6">
      <c r="A168" s="6">
        <v>166</v>
      </c>
      <c r="B168" s="7" t="s">
        <v>446</v>
      </c>
      <c r="C168" s="11" t="s">
        <v>439</v>
      </c>
      <c r="D168" s="10" t="str">
        <f>_xlfn.DISPIMG("ID_6B0753B975194C32971F838B9368D9D4",1)</f>
        <v>=DISPIMG("ID_6B0753B975194C32971F838B9368D9D4",1)</v>
      </c>
      <c r="E168" s="10">
        <v>8000</v>
      </c>
      <c r="F168" s="8" t="s">
        <v>447</v>
      </c>
    </row>
    <row r="169" ht="85" customHeight="1" spans="1:6">
      <c r="A169" s="10">
        <v>167</v>
      </c>
      <c r="B169" s="7" t="s">
        <v>448</v>
      </c>
      <c r="C169" s="11" t="s">
        <v>439</v>
      </c>
      <c r="D169" s="10" t="str">
        <f>_xlfn.DISPIMG("ID_6DB4FCFBC12C46A5B108331EA3D99E18",1)</f>
        <v>=DISPIMG("ID_6DB4FCFBC12C46A5B108331EA3D99E18",1)</v>
      </c>
      <c r="E169" s="10">
        <v>2000</v>
      </c>
      <c r="F169" s="8" t="s">
        <v>440</v>
      </c>
    </row>
    <row r="170" ht="85" customHeight="1" spans="1:6">
      <c r="A170" s="10">
        <v>168</v>
      </c>
      <c r="B170" s="7" t="s">
        <v>449</v>
      </c>
      <c r="C170" s="11" t="s">
        <v>439</v>
      </c>
      <c r="D170" s="10" t="str">
        <f>_xlfn.DISPIMG("ID_75356A62AB70412EBABA540C657D2DA8",1)</f>
        <v>=DISPIMG("ID_75356A62AB70412EBABA540C657D2DA8",1)</v>
      </c>
      <c r="E170" s="10">
        <v>1000</v>
      </c>
      <c r="F170" s="8" t="s">
        <v>450</v>
      </c>
    </row>
    <row r="171" ht="85" customHeight="1" spans="1:6">
      <c r="A171" s="6">
        <v>169</v>
      </c>
      <c r="B171" s="7" t="s">
        <v>451</v>
      </c>
      <c r="C171" s="11" t="s">
        <v>439</v>
      </c>
      <c r="D171" s="10" t="str">
        <f>_xlfn.DISPIMG("ID_F62E8C0E228648EF9DD9BFD5A61428BE",1)</f>
        <v>=DISPIMG("ID_F62E8C0E228648EF9DD9BFD5A61428BE",1)</v>
      </c>
      <c r="E171" s="10">
        <v>2000</v>
      </c>
      <c r="F171" s="8" t="s">
        <v>440</v>
      </c>
    </row>
    <row r="172" ht="85" customHeight="1" spans="1:6">
      <c r="A172" s="10">
        <v>170</v>
      </c>
      <c r="B172" s="7" t="s">
        <v>452</v>
      </c>
      <c r="C172" s="11" t="s">
        <v>439</v>
      </c>
      <c r="D172" s="10" t="str">
        <f>_xlfn.DISPIMG("ID_BCBA23FC3BD74C4EAF85E19E92544C8E",1)</f>
        <v>=DISPIMG("ID_BCBA23FC3BD74C4EAF85E19E92544C8E",1)</v>
      </c>
      <c r="E172" s="10">
        <v>1000</v>
      </c>
      <c r="F172" s="8" t="s">
        <v>440</v>
      </c>
    </row>
    <row r="173" ht="85" customHeight="1" spans="1:6">
      <c r="A173" s="10">
        <v>171</v>
      </c>
      <c r="B173" s="7" t="s">
        <v>453</v>
      </c>
      <c r="C173" s="11" t="s">
        <v>439</v>
      </c>
      <c r="D173" s="10" t="str">
        <f>_xlfn.DISPIMG("ID_90742423D15B43879F8EDC9964902048",1)</f>
        <v>=DISPIMG("ID_90742423D15B43879F8EDC9964902048",1)</v>
      </c>
      <c r="E173" s="10">
        <v>1000</v>
      </c>
      <c r="F173" s="8" t="s">
        <v>440</v>
      </c>
    </row>
    <row r="174" ht="85" customHeight="1" spans="1:6">
      <c r="A174" s="6">
        <v>172</v>
      </c>
      <c r="B174" s="7" t="s">
        <v>454</v>
      </c>
      <c r="C174" s="11" t="s">
        <v>439</v>
      </c>
      <c r="D174" s="10" t="str">
        <f>_xlfn.DISPIMG("ID_412EE4F2EC744F82A1014CAF4AB3BDDE",1)</f>
        <v>=DISPIMG("ID_412EE4F2EC744F82A1014CAF4AB3BDDE",1)</v>
      </c>
      <c r="E174" s="10">
        <v>1000</v>
      </c>
      <c r="F174" s="8" t="s">
        <v>444</v>
      </c>
    </row>
    <row r="175" ht="85" customHeight="1" spans="1:6">
      <c r="A175" s="10">
        <v>173</v>
      </c>
      <c r="B175" s="7" t="s">
        <v>455</v>
      </c>
      <c r="C175" s="11" t="s">
        <v>439</v>
      </c>
      <c r="D175" s="10" t="str">
        <f>_xlfn.DISPIMG("ID_39A06B1D4C3F4DA49E1B59BBD20957B6",1)</f>
        <v>=DISPIMG("ID_39A06B1D4C3F4DA49E1B59BBD20957B6",1)</v>
      </c>
      <c r="E175" s="10">
        <v>1000</v>
      </c>
      <c r="F175" s="8" t="s">
        <v>440</v>
      </c>
    </row>
    <row r="176" ht="85" customHeight="1" spans="1:6">
      <c r="A176" s="10">
        <v>174</v>
      </c>
      <c r="B176" s="7" t="s">
        <v>456</v>
      </c>
      <c r="C176" s="11" t="s">
        <v>439</v>
      </c>
      <c r="D176" s="10" t="str">
        <f>_xlfn.DISPIMG("ID_AAFD8B40C1C64C76936DA898D7CC5D50",1)</f>
        <v>=DISPIMG("ID_AAFD8B40C1C64C76936DA898D7CC5D50",1)</v>
      </c>
      <c r="E176" s="10">
        <v>1000</v>
      </c>
      <c r="F176" s="8" t="s">
        <v>440</v>
      </c>
    </row>
    <row r="177" ht="85" customHeight="1" spans="1:6">
      <c r="A177" s="6">
        <v>175</v>
      </c>
      <c r="B177" s="7" t="s">
        <v>457</v>
      </c>
      <c r="C177" s="11" t="s">
        <v>439</v>
      </c>
      <c r="D177" s="10" t="str">
        <f>_xlfn.DISPIMG("ID_3B6EB2F454FE4F44A52190D18CF7B901",1)</f>
        <v>=DISPIMG("ID_3B6EB2F454FE4F44A52190D18CF7B901",1)</v>
      </c>
      <c r="E177" s="10">
        <v>1000</v>
      </c>
      <c r="F177" s="8" t="s">
        <v>440</v>
      </c>
    </row>
    <row r="178" ht="85" customHeight="1" spans="1:6">
      <c r="A178" s="10">
        <v>176</v>
      </c>
      <c r="B178" s="7" t="s">
        <v>458</v>
      </c>
      <c r="C178" s="11" t="s">
        <v>439</v>
      </c>
      <c r="D178" s="10" t="str">
        <f>_xlfn.DISPIMG("ID_3266502526F34EC9B3F100EC405DECFD",1)</f>
        <v>=DISPIMG("ID_3266502526F34EC9B3F100EC405DECFD",1)</v>
      </c>
      <c r="E178" s="10">
        <v>1000</v>
      </c>
      <c r="F178" s="8" t="s">
        <v>444</v>
      </c>
    </row>
    <row r="179" ht="85" customHeight="1" spans="1:6">
      <c r="A179" s="10">
        <v>177</v>
      </c>
      <c r="B179" s="7" t="s">
        <v>459</v>
      </c>
      <c r="C179" s="11" t="s">
        <v>439</v>
      </c>
      <c r="D179" s="10" t="str">
        <f>_xlfn.DISPIMG("ID_90F820546A9C4ED48198553F0F264C8F",1)</f>
        <v>=DISPIMG("ID_90F820546A9C4ED48198553F0F264C8F",1)</v>
      </c>
      <c r="E179" s="10">
        <v>1000</v>
      </c>
      <c r="F179" s="8" t="s">
        <v>440</v>
      </c>
    </row>
    <row r="180" ht="85" customHeight="1" spans="1:6">
      <c r="A180" s="6">
        <v>178</v>
      </c>
      <c r="B180" s="7" t="s">
        <v>460</v>
      </c>
      <c r="C180" s="11" t="s">
        <v>439</v>
      </c>
      <c r="D180" s="10" t="str">
        <f>_xlfn.DISPIMG("ID_D6E72F2BF88342A6BDD6ADD94C0C7B5D",1)</f>
        <v>=DISPIMG("ID_D6E72F2BF88342A6BDD6ADD94C0C7B5D",1)</v>
      </c>
      <c r="E180" s="10">
        <v>1000</v>
      </c>
      <c r="F180" s="8" t="s">
        <v>444</v>
      </c>
    </row>
    <row r="181" ht="85" customHeight="1" spans="1:6">
      <c r="A181" s="10">
        <v>179</v>
      </c>
      <c r="B181" s="7" t="s">
        <v>461</v>
      </c>
      <c r="C181" s="11" t="s">
        <v>439</v>
      </c>
      <c r="D181" s="10" t="str">
        <f>_xlfn.DISPIMG("ID_8377771E6C3A4CE690E2EA5DDBEFC25E",1)</f>
        <v>=DISPIMG("ID_8377771E6C3A4CE690E2EA5DDBEFC25E",1)</v>
      </c>
      <c r="E181" s="10">
        <v>1000</v>
      </c>
      <c r="F181" s="8" t="s">
        <v>440</v>
      </c>
    </row>
    <row r="182" ht="85" customHeight="1" spans="1:6">
      <c r="A182" s="10">
        <v>180</v>
      </c>
      <c r="B182" s="7" t="s">
        <v>462</v>
      </c>
      <c r="C182" s="11" t="s">
        <v>439</v>
      </c>
      <c r="D182" s="10" t="str">
        <f>_xlfn.DISPIMG("ID_CD91A178112F44B08BCBEF366ADF0525",1)</f>
        <v>=DISPIMG("ID_CD91A178112F44B08BCBEF366ADF0525",1)</v>
      </c>
      <c r="E182" s="10">
        <v>1000</v>
      </c>
      <c r="F182" s="8" t="s">
        <v>440</v>
      </c>
    </row>
    <row r="183" ht="85" customHeight="1" spans="1:6">
      <c r="A183" s="6">
        <v>181</v>
      </c>
      <c r="B183" s="7" t="s">
        <v>463</v>
      </c>
      <c r="C183" s="11" t="s">
        <v>439</v>
      </c>
      <c r="D183" s="10" t="str">
        <f>_xlfn.DISPIMG("ID_A229EAD554A5402F9F421860A2924CB2",1)</f>
        <v>=DISPIMG("ID_A229EAD554A5402F9F421860A2924CB2",1)</v>
      </c>
      <c r="E183" s="10">
        <v>1000</v>
      </c>
      <c r="F183" s="8" t="s">
        <v>444</v>
      </c>
    </row>
    <row r="184" ht="85" customHeight="1" spans="1:6">
      <c r="A184" s="10">
        <v>182</v>
      </c>
      <c r="B184" s="7" t="s">
        <v>464</v>
      </c>
      <c r="C184" s="11" t="s">
        <v>439</v>
      </c>
      <c r="D184" s="10" t="str">
        <f>_xlfn.DISPIMG("ID_576E5A63B39B4A3A93297B5CCBD2FB80",1)</f>
        <v>=DISPIMG("ID_576E5A63B39B4A3A93297B5CCBD2FB80",1)</v>
      </c>
      <c r="E184" s="10">
        <v>1000</v>
      </c>
      <c r="F184" s="8" t="s">
        <v>444</v>
      </c>
    </row>
    <row r="185" ht="85" customHeight="1" spans="1:6">
      <c r="A185" s="10">
        <v>183</v>
      </c>
      <c r="B185" s="7" t="s">
        <v>465</v>
      </c>
      <c r="C185" s="11" t="s">
        <v>439</v>
      </c>
      <c r="D185" s="10" t="str">
        <f>_xlfn.DISPIMG("ID_1C5DB341EE32446EA6A0DB8B3477F7CB",1)</f>
        <v>=DISPIMG("ID_1C5DB341EE32446EA6A0DB8B3477F7CB",1)</v>
      </c>
      <c r="E185" s="10">
        <v>3000</v>
      </c>
      <c r="F185" s="8" t="s">
        <v>444</v>
      </c>
    </row>
    <row r="186" ht="85" customHeight="1" spans="1:6">
      <c r="A186" s="6">
        <v>184</v>
      </c>
      <c r="B186" s="7" t="s">
        <v>466</v>
      </c>
      <c r="C186" s="11" t="s">
        <v>439</v>
      </c>
      <c r="D186" s="10" t="str">
        <f>_xlfn.DISPIMG("ID_D570990304CE4D84ABEB345116F01368",1)</f>
        <v>=DISPIMG("ID_D570990304CE4D84ABEB345116F01368",1)</v>
      </c>
      <c r="E186" s="10">
        <v>1000</v>
      </c>
      <c r="F186" s="8" t="s">
        <v>440</v>
      </c>
    </row>
    <row r="187" ht="85" customHeight="1" spans="1:6">
      <c r="A187" s="10">
        <v>185</v>
      </c>
      <c r="B187" s="7" t="s">
        <v>467</v>
      </c>
      <c r="C187" s="11" t="s">
        <v>439</v>
      </c>
      <c r="D187" s="10" t="str">
        <f>_xlfn.DISPIMG("ID_F3BD1FE66B8843D9A40490DE04016F15",1)</f>
        <v>=DISPIMG("ID_F3BD1FE66B8843D9A40490DE04016F15",1)</v>
      </c>
      <c r="E187" s="10">
        <v>2000</v>
      </c>
      <c r="F187" s="8" t="s">
        <v>444</v>
      </c>
    </row>
    <row r="188" ht="85" customHeight="1" spans="1:6">
      <c r="A188" s="10">
        <v>186</v>
      </c>
      <c r="B188" s="7" t="s">
        <v>468</v>
      </c>
      <c r="C188" s="11" t="s">
        <v>439</v>
      </c>
      <c r="D188" s="10" t="str">
        <f>_xlfn.DISPIMG("ID_FB2A7712944340B087B83CC5638AD1AB",1)</f>
        <v>=DISPIMG("ID_FB2A7712944340B087B83CC5638AD1AB",1)</v>
      </c>
      <c r="E188" s="10">
        <v>1000</v>
      </c>
      <c r="F188" s="8" t="s">
        <v>444</v>
      </c>
    </row>
    <row r="189" ht="85" customHeight="1" spans="1:6">
      <c r="A189" s="6">
        <v>187</v>
      </c>
      <c r="B189" s="7" t="s">
        <v>469</v>
      </c>
      <c r="C189" s="11" t="s">
        <v>439</v>
      </c>
      <c r="D189" s="10" t="str">
        <f>_xlfn.DISPIMG("ID_DD90F6705D044C13B825DB2D79821C9E",1)</f>
        <v>=DISPIMG("ID_DD90F6705D044C13B825DB2D79821C9E",1)</v>
      </c>
      <c r="E189" s="10">
        <v>10000</v>
      </c>
      <c r="F189" s="8" t="s">
        <v>470</v>
      </c>
    </row>
    <row r="190" ht="85" customHeight="1" spans="1:6">
      <c r="A190" s="10">
        <v>188</v>
      </c>
      <c r="B190" s="7" t="s">
        <v>471</v>
      </c>
      <c r="C190" s="11" t="s">
        <v>439</v>
      </c>
      <c r="D190" s="10" t="str">
        <f>_xlfn.DISPIMG("ID_BEF2E2AD6E624E27B10DBD9F5FEF2DE9",1)</f>
        <v>=DISPIMG("ID_BEF2E2AD6E624E27B10DBD9F5FEF2DE9",1)</v>
      </c>
      <c r="E190" s="10">
        <v>1000</v>
      </c>
      <c r="F190" s="8" t="s">
        <v>444</v>
      </c>
    </row>
    <row r="191" ht="85" customHeight="1" spans="1:6">
      <c r="A191" s="10">
        <v>189</v>
      </c>
      <c r="B191" s="7" t="s">
        <v>472</v>
      </c>
      <c r="C191" s="11" t="s">
        <v>473</v>
      </c>
      <c r="D191" s="10" t="str">
        <f>_xlfn.DISPIMG("ID_FEDB922C3EC84160999652A0C48E2921",1)</f>
        <v>=DISPIMG("ID_FEDB922C3EC84160999652A0C48E2921",1)</v>
      </c>
      <c r="E191" s="10">
        <v>8000</v>
      </c>
      <c r="F191" s="8" t="s">
        <v>440</v>
      </c>
    </row>
    <row r="192" ht="85" customHeight="1" spans="1:6">
      <c r="A192" s="6">
        <v>190</v>
      </c>
      <c r="B192" s="7" t="s">
        <v>474</v>
      </c>
      <c r="C192" s="11" t="s">
        <v>439</v>
      </c>
      <c r="D192" s="10" t="str">
        <f>_xlfn.DISPIMG("ID_29838C173DE44D5DA8C374373F78479D",1)</f>
        <v>=DISPIMG("ID_29838C173DE44D5DA8C374373F78479D",1)</v>
      </c>
      <c r="E192" s="10">
        <v>2000</v>
      </c>
      <c r="F192" s="8" t="s">
        <v>440</v>
      </c>
    </row>
    <row r="193" ht="85" customHeight="1" spans="1:6">
      <c r="A193" s="10">
        <v>191</v>
      </c>
      <c r="B193" s="7" t="s">
        <v>475</v>
      </c>
      <c r="C193" s="11" t="s">
        <v>439</v>
      </c>
      <c r="D193" s="10" t="str">
        <f>_xlfn.DISPIMG("ID_7D3F4F3E53664BB19F3A9A0899DCAB01",1)</f>
        <v>=DISPIMG("ID_7D3F4F3E53664BB19F3A9A0899DCAB01",1)</v>
      </c>
      <c r="E193" s="10">
        <v>1000</v>
      </c>
      <c r="F193" s="8" t="s">
        <v>440</v>
      </c>
    </row>
    <row r="194" ht="85" customHeight="1" spans="1:6">
      <c r="A194" s="10">
        <v>192</v>
      </c>
      <c r="B194" s="7" t="s">
        <v>476</v>
      </c>
      <c r="C194" s="11" t="s">
        <v>439</v>
      </c>
      <c r="D194" s="10" t="str">
        <f>_xlfn.DISPIMG("ID_68A615376D1447C4909A8C2F6E8150FE",1)</f>
        <v>=DISPIMG("ID_68A615376D1447C4909A8C2F6E8150FE",1)</v>
      </c>
      <c r="E194" s="10">
        <v>1000</v>
      </c>
      <c r="F194" s="8" t="s">
        <v>440</v>
      </c>
    </row>
    <row r="195" ht="85" customHeight="1" spans="1:6">
      <c r="A195" s="6">
        <v>193</v>
      </c>
      <c r="B195" s="7" t="s">
        <v>477</v>
      </c>
      <c r="C195" s="11" t="s">
        <v>439</v>
      </c>
      <c r="D195" s="10" t="str">
        <f>_xlfn.DISPIMG("ID_2982583770414EAF8EC667C874917FCE",1)</f>
        <v>=DISPIMG("ID_2982583770414EAF8EC667C874917FCE",1)</v>
      </c>
      <c r="E195" s="10">
        <v>50</v>
      </c>
      <c r="F195" s="8" t="s">
        <v>440</v>
      </c>
    </row>
    <row r="196" ht="85" customHeight="1" spans="1:6">
      <c r="A196" s="10">
        <v>194</v>
      </c>
      <c r="B196" s="7" t="s">
        <v>478</v>
      </c>
      <c r="C196" s="11" t="s">
        <v>406</v>
      </c>
      <c r="D196" s="10" t="str">
        <f>_xlfn.DISPIMG("ID_E46BFF8FB773485787BD1D65B8E14EC7",1)</f>
        <v>=DISPIMG("ID_E46BFF8FB773485787BD1D65B8E14EC7",1)</v>
      </c>
      <c r="E196" s="10">
        <v>50</v>
      </c>
      <c r="F196" s="8" t="s">
        <v>444</v>
      </c>
    </row>
    <row r="197" ht="85" customHeight="1" spans="1:6">
      <c r="A197" s="10">
        <v>195</v>
      </c>
      <c r="B197" s="7" t="s">
        <v>479</v>
      </c>
      <c r="C197" s="11" t="s">
        <v>439</v>
      </c>
      <c r="D197" s="10" t="str">
        <f>_xlfn.DISPIMG("ID_A1542CB402274DE9AD4ECCAC62648EC6",1)</f>
        <v>=DISPIMG("ID_A1542CB402274DE9AD4ECCAC62648EC6",1)</v>
      </c>
      <c r="E197" s="10">
        <v>50</v>
      </c>
      <c r="F197" s="8" t="s">
        <v>480</v>
      </c>
    </row>
    <row r="198" ht="85" customHeight="1" spans="1:6">
      <c r="A198" s="6">
        <v>196</v>
      </c>
      <c r="B198" s="7" t="s">
        <v>481</v>
      </c>
      <c r="C198" s="11" t="s">
        <v>439</v>
      </c>
      <c r="D198" s="10" t="str">
        <f>_xlfn.DISPIMG("ID_75C65BEFC1D74F7BA79AFC687D1E1272",1)</f>
        <v>=DISPIMG("ID_75C65BEFC1D74F7BA79AFC687D1E1272",1)</v>
      </c>
      <c r="E198" s="10">
        <v>50</v>
      </c>
      <c r="F198" s="8" t="s">
        <v>480</v>
      </c>
    </row>
    <row r="199" ht="85" customHeight="1" spans="1:6">
      <c r="A199" s="10">
        <v>197</v>
      </c>
      <c r="B199" s="7" t="s">
        <v>482</v>
      </c>
      <c r="C199" s="11" t="s">
        <v>439</v>
      </c>
      <c r="D199" s="10" t="str">
        <f>_xlfn.DISPIMG("ID_7A2CD9862ACA4C47A99CD5D5588A19C9",1)</f>
        <v>=DISPIMG("ID_7A2CD9862ACA4C47A99CD5D5588A19C9",1)</v>
      </c>
      <c r="E199" s="10">
        <v>50</v>
      </c>
      <c r="F199" s="8" t="s">
        <v>483</v>
      </c>
    </row>
    <row r="200" ht="85" customHeight="1" spans="1:6">
      <c r="A200" s="10">
        <v>198</v>
      </c>
      <c r="B200" s="11" t="s">
        <v>484</v>
      </c>
      <c r="C200" s="11" t="s">
        <v>485</v>
      </c>
      <c r="D200" s="10" t="str">
        <f>_xlfn.DISPIMG("ID_0846D8D6AF60466FAAF34E85D60A9A2C",1)</f>
        <v>=DISPIMG("ID_0846D8D6AF60466FAAF34E85D60A9A2C",1)</v>
      </c>
      <c r="E200" s="10">
        <v>50</v>
      </c>
      <c r="F200" s="8" t="s">
        <v>486</v>
      </c>
    </row>
    <row r="201" ht="85" customHeight="1" spans="1:6">
      <c r="A201" s="6">
        <v>199</v>
      </c>
      <c r="B201" s="7" t="s">
        <v>487</v>
      </c>
      <c r="C201" s="11" t="s">
        <v>485</v>
      </c>
      <c r="D201" s="10" t="str">
        <f>_xlfn.DISPIMG("ID_370FC20AD7E742608566261604CCD341",1)</f>
        <v>=DISPIMG("ID_370FC20AD7E742608566261604CCD341",1)</v>
      </c>
      <c r="E201" s="10">
        <v>20</v>
      </c>
      <c r="F201" s="8" t="s">
        <v>488</v>
      </c>
    </row>
    <row r="202" ht="85" customHeight="1" spans="1:6">
      <c r="A202" s="10">
        <v>200</v>
      </c>
      <c r="B202" s="7" t="s">
        <v>489</v>
      </c>
      <c r="C202" s="11" t="s">
        <v>485</v>
      </c>
      <c r="D202" s="10" t="str">
        <f>_xlfn.DISPIMG("ID_8C93B1EBB72045E0B2F98761904BCE76",1)</f>
        <v>=DISPIMG("ID_8C93B1EBB72045E0B2F98761904BCE76",1)</v>
      </c>
      <c r="E202" s="10">
        <v>20</v>
      </c>
      <c r="F202" s="8" t="s">
        <v>488</v>
      </c>
    </row>
    <row r="203" ht="85" customHeight="1" spans="1:6">
      <c r="A203" s="10">
        <v>201</v>
      </c>
      <c r="B203" s="11" t="s">
        <v>490</v>
      </c>
      <c r="C203" s="11" t="s">
        <v>280</v>
      </c>
      <c r="D203" s="10" t="str">
        <f>_xlfn.DISPIMG("ID_18E9B376D0954643885E1122F7A94E35",1)</f>
        <v>=DISPIMG("ID_18E9B376D0954643885E1122F7A94E35",1)</v>
      </c>
      <c r="E203" s="10">
        <v>100</v>
      </c>
      <c r="F203" s="8" t="s">
        <v>491</v>
      </c>
    </row>
    <row r="204" ht="85" customHeight="1" spans="1:6">
      <c r="A204" s="6">
        <v>202</v>
      </c>
      <c r="B204" s="7" t="s">
        <v>492</v>
      </c>
      <c r="C204" s="11" t="s">
        <v>439</v>
      </c>
      <c r="D204" s="10" t="str">
        <f>_xlfn.DISPIMG("ID_3A1520B9279F4A3B8A9E29D5D10C096A",1)</f>
        <v>=DISPIMG("ID_3A1520B9279F4A3B8A9E29D5D10C096A",1)</v>
      </c>
      <c r="E204" s="10">
        <v>1000</v>
      </c>
      <c r="F204" s="8" t="s">
        <v>444</v>
      </c>
    </row>
    <row r="205" ht="85" customHeight="1" spans="1:6">
      <c r="A205" s="10">
        <v>203</v>
      </c>
      <c r="B205" s="7" t="s">
        <v>492</v>
      </c>
      <c r="C205" s="11" t="s">
        <v>439</v>
      </c>
      <c r="D205" s="10" t="str">
        <f>_xlfn.DISPIMG("ID_019547CDF7CA4A41B9A2414C067D1D3E",1)</f>
        <v>=DISPIMG("ID_019547CDF7CA4A41B9A2414C067D1D3E",1)</v>
      </c>
      <c r="E205" s="10">
        <v>4000</v>
      </c>
      <c r="F205" s="8" t="s">
        <v>440</v>
      </c>
    </row>
    <row r="206" ht="85" customHeight="1" spans="1:6">
      <c r="A206" s="10">
        <v>204</v>
      </c>
      <c r="B206" s="11" t="s">
        <v>493</v>
      </c>
      <c r="C206" s="11" t="s">
        <v>494</v>
      </c>
      <c r="D206" s="10" t="str">
        <f>_xlfn.DISPIMG("ID_8C33D22BDEC04FAA9B0630941F833783",1)</f>
        <v>=DISPIMG("ID_8C33D22BDEC04FAA9B0630941F833783",1)</v>
      </c>
      <c r="E206" s="10">
        <v>90</v>
      </c>
      <c r="F206" s="8" t="s">
        <v>495</v>
      </c>
    </row>
    <row r="207" ht="85" customHeight="1" spans="1:6">
      <c r="A207" s="6">
        <v>205</v>
      </c>
      <c r="B207" s="11" t="s">
        <v>496</v>
      </c>
      <c r="C207" s="11" t="s">
        <v>35</v>
      </c>
      <c r="D207" s="10" t="str">
        <f>_xlfn.DISPIMG("ID_49CC014BDCCD4E9FA0B0115CC984036E",1)</f>
        <v>=DISPIMG("ID_49CC014BDCCD4E9FA0B0115CC984036E",1)</v>
      </c>
      <c r="E207" s="10">
        <v>2</v>
      </c>
      <c r="F207" s="8" t="s">
        <v>497</v>
      </c>
    </row>
    <row r="208" ht="85" customHeight="1" spans="1:6">
      <c r="A208" s="10">
        <v>206</v>
      </c>
      <c r="B208" s="11" t="s">
        <v>498</v>
      </c>
      <c r="C208" s="11" t="s">
        <v>35</v>
      </c>
      <c r="D208" s="10" t="str">
        <f>_xlfn.DISPIMG("ID_FAACDEADD12F45A796B8335DB3FA66C1",1)</f>
        <v>=DISPIMG("ID_FAACDEADD12F45A796B8335DB3FA66C1",1)</v>
      </c>
      <c r="E208" s="10">
        <v>2</v>
      </c>
      <c r="F208" s="8" t="s">
        <v>497</v>
      </c>
    </row>
    <row r="209" ht="85" customHeight="1" spans="1:6">
      <c r="A209" s="10">
        <v>207</v>
      </c>
      <c r="B209" s="11" t="s">
        <v>499</v>
      </c>
      <c r="C209" s="11" t="s">
        <v>26</v>
      </c>
      <c r="D209" s="10" t="str">
        <f>_xlfn.DISPIMG("ID_352DD5FC644C4141B61B9AE25E83FE62",1)</f>
        <v>=DISPIMG("ID_352DD5FC644C4141B61B9AE25E83FE62",1)</v>
      </c>
      <c r="E209" s="10">
        <v>2</v>
      </c>
      <c r="F209" s="8" t="s">
        <v>500</v>
      </c>
    </row>
    <row r="210" ht="85" customHeight="1" spans="1:6">
      <c r="A210" s="6">
        <v>208</v>
      </c>
      <c r="B210" s="11" t="s">
        <v>501</v>
      </c>
      <c r="C210" s="11" t="s">
        <v>26</v>
      </c>
      <c r="D210" s="10" t="str">
        <f>_xlfn.DISPIMG("ID_0656C8B1D42041DF989CED717F6AE444",1)</f>
        <v>=DISPIMG("ID_0656C8B1D42041DF989CED717F6AE444",1)</v>
      </c>
      <c r="E210" s="10">
        <v>2</v>
      </c>
      <c r="F210" s="8" t="s">
        <v>502</v>
      </c>
    </row>
    <row r="211" ht="85" customHeight="1" spans="1:6">
      <c r="A211" s="10">
        <v>209</v>
      </c>
      <c r="B211" s="11" t="s">
        <v>503</v>
      </c>
      <c r="C211" s="11" t="s">
        <v>14</v>
      </c>
      <c r="D211" s="10" t="str">
        <f>_xlfn.DISPIMG("ID_C6D8605F854A4689B0CF32F1768FCCD4",1)</f>
        <v>=DISPIMG("ID_C6D8605F854A4689B0CF32F1768FCCD4",1)</v>
      </c>
      <c r="E211" s="10">
        <v>2</v>
      </c>
      <c r="F211" s="8" t="s">
        <v>504</v>
      </c>
    </row>
    <row r="212" ht="85" customHeight="1" spans="1:6">
      <c r="A212" s="10">
        <v>210</v>
      </c>
      <c r="B212" s="11" t="s">
        <v>505</v>
      </c>
      <c r="C212" s="11" t="s">
        <v>26</v>
      </c>
      <c r="D212" s="10" t="str">
        <f>_xlfn.DISPIMG("ID_F8D88D7E8896478F960997B35B2B55DF",1)</f>
        <v>=DISPIMG("ID_F8D88D7E8896478F960997B35B2B55DF",1)</v>
      </c>
      <c r="E212" s="10">
        <v>2</v>
      </c>
      <c r="F212" s="8" t="s">
        <v>506</v>
      </c>
    </row>
    <row r="213" ht="85" customHeight="1" spans="1:6">
      <c r="A213" s="6">
        <v>211</v>
      </c>
      <c r="B213" s="11" t="s">
        <v>507</v>
      </c>
      <c r="C213" s="11" t="s">
        <v>14</v>
      </c>
      <c r="D213" s="10" t="str">
        <f>_xlfn.DISPIMG("ID_C204AB5214B84421B489293234A3D91E",1)</f>
        <v>=DISPIMG("ID_C204AB5214B84421B489293234A3D91E",1)</v>
      </c>
      <c r="E213" s="10">
        <v>2</v>
      </c>
      <c r="F213" s="8" t="s">
        <v>508</v>
      </c>
    </row>
    <row r="214" ht="85" customHeight="1" spans="1:6">
      <c r="A214" s="10">
        <v>212</v>
      </c>
      <c r="B214" s="11" t="s">
        <v>509</v>
      </c>
      <c r="C214" s="11" t="s">
        <v>259</v>
      </c>
      <c r="D214" s="10" t="str">
        <f>_xlfn.DISPIMG("ID_C5A58B9F93C348A58A434B5F2A28EC63",1)</f>
        <v>=DISPIMG("ID_C5A58B9F93C348A58A434B5F2A28EC63",1)</v>
      </c>
      <c r="E214" s="10">
        <v>5</v>
      </c>
      <c r="F214" s="8" t="s">
        <v>510</v>
      </c>
    </row>
    <row r="215" ht="85" customHeight="1" spans="1:6">
      <c r="A215" s="10">
        <v>213</v>
      </c>
      <c r="B215" s="11" t="s">
        <v>511</v>
      </c>
      <c r="C215" s="11" t="s">
        <v>14</v>
      </c>
      <c r="D215" s="10" t="str">
        <f>_xlfn.DISPIMG("ID_19299E01A9704542A974F8FDC3A21541",1)</f>
        <v>=DISPIMG("ID_19299E01A9704542A974F8FDC3A21541",1)</v>
      </c>
      <c r="E215" s="10">
        <v>120</v>
      </c>
      <c r="F215" s="8" t="s">
        <v>512</v>
      </c>
    </row>
    <row r="216" ht="101" customHeight="1" spans="1:6">
      <c r="A216" s="6">
        <v>214</v>
      </c>
      <c r="B216" s="11" t="s">
        <v>513</v>
      </c>
      <c r="C216" s="11" t="s">
        <v>14</v>
      </c>
      <c r="D216" s="10" t="str">
        <f>_xlfn.DISPIMG("ID_5E61AD75BA5C40FAA941563E73A13A6A",1)</f>
        <v>=DISPIMG("ID_5E61AD75BA5C40FAA941563E73A13A6A",1)</v>
      </c>
      <c r="E216" s="10">
        <v>5</v>
      </c>
      <c r="F216" s="8" t="s">
        <v>514</v>
      </c>
    </row>
    <row r="217" ht="115" customHeight="1" spans="1:6">
      <c r="A217" s="10">
        <v>215</v>
      </c>
      <c r="B217" s="7" t="s">
        <v>515</v>
      </c>
      <c r="C217" s="11" t="s">
        <v>14</v>
      </c>
      <c r="D217" s="10" t="str">
        <f>_xlfn.DISPIMG("ID_EA33B3159FF04A7BA90912D3AA7C20DD",1)</f>
        <v>=DISPIMG("ID_EA33B3159FF04A7BA90912D3AA7C20DD",1)</v>
      </c>
      <c r="E217" s="10">
        <v>50</v>
      </c>
      <c r="F217" s="8" t="s">
        <v>516</v>
      </c>
    </row>
    <row r="218" ht="85" customHeight="1" spans="1:6">
      <c r="A218" s="10">
        <v>216</v>
      </c>
      <c r="B218" s="11" t="s">
        <v>517</v>
      </c>
      <c r="C218" s="11" t="s">
        <v>108</v>
      </c>
      <c r="D218" s="10" t="str">
        <f>_xlfn.DISPIMG("ID_3514E5F81B994EF79FE2848F2527CDB7",1)</f>
        <v>=DISPIMG("ID_3514E5F81B994EF79FE2848F2527CDB7",1)</v>
      </c>
      <c r="E218" s="10">
        <v>25</v>
      </c>
      <c r="F218" s="8" t="s">
        <v>518</v>
      </c>
    </row>
    <row r="219" ht="85" customHeight="1" spans="1:6">
      <c r="A219" s="6">
        <v>217</v>
      </c>
      <c r="B219" s="11" t="s">
        <v>519</v>
      </c>
      <c r="C219" s="11" t="s">
        <v>8</v>
      </c>
      <c r="D219" s="10" t="str">
        <f>_xlfn.DISPIMG("ID_383D3396EB6F4F5F934F6A34D871CE5C",1)</f>
        <v>=DISPIMG("ID_383D3396EB6F4F5F934F6A34D871CE5C",1)</v>
      </c>
      <c r="E219" s="10">
        <v>5</v>
      </c>
      <c r="F219" s="8" t="s">
        <v>520</v>
      </c>
    </row>
    <row r="220" ht="118" customHeight="1" spans="1:6">
      <c r="A220" s="10">
        <v>218</v>
      </c>
      <c r="B220" s="11" t="s">
        <v>521</v>
      </c>
      <c r="C220" s="11" t="s">
        <v>259</v>
      </c>
      <c r="D220" s="10" t="str">
        <f>_xlfn.DISPIMG("ID_1C08C34760564AAFB1997D6B41C2ECED",1)</f>
        <v>=DISPIMG("ID_1C08C34760564AAFB1997D6B41C2ECED",1)</v>
      </c>
      <c r="E220" s="10">
        <v>2</v>
      </c>
      <c r="F220" s="8" t="s">
        <v>522</v>
      </c>
    </row>
    <row r="221" ht="188" customHeight="1" spans="1:6">
      <c r="A221" s="10">
        <v>219</v>
      </c>
      <c r="B221" s="11" t="s">
        <v>523</v>
      </c>
      <c r="C221" s="11" t="s">
        <v>259</v>
      </c>
      <c r="D221" s="10" t="str">
        <f>_xlfn.DISPIMG("ID_99D3354BA28B4FC1BA144D367478046F",1)</f>
        <v>=DISPIMG("ID_99D3354BA28B4FC1BA144D367478046F",1)</v>
      </c>
      <c r="E221" s="10">
        <v>5</v>
      </c>
      <c r="F221" s="8" t="s">
        <v>524</v>
      </c>
    </row>
  </sheetData>
  <mergeCells count="5">
    <mergeCell ref="A1:F1"/>
    <mergeCell ref="G117:G118"/>
    <mergeCell ref="G125:G129"/>
    <mergeCell ref="H117:H118"/>
    <mergeCell ref="H125:H129"/>
  </mergeCells>
  <pageMargins left="0.75" right="0.75" top="1" bottom="1" header="0.5" footer="0.5"/>
  <pageSetup paperSize="9" orientation="portrait"/>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初中音乐</vt:lpstr>
      <vt:lpstr>初中体育</vt:lpstr>
      <vt:lpstr>初中美术</vt:lpstr>
      <vt:lpstr>化学仪器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JYJ</dc:creator>
  <cp:lastModifiedBy>Bonjour</cp:lastModifiedBy>
  <dcterms:created xsi:type="dcterms:W3CDTF">2023-05-12T11:15:00Z</dcterms:created>
  <dcterms:modified xsi:type="dcterms:W3CDTF">2025-04-11T05:27:49Z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4E2DD553138C4AFCB4C4CD0A27A55EC5_13</vt:lpwstr>
  </property>
</Properties>
</file>