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ellimages.xml" ContentType="application/vnd.wps-officedocument.cellimag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740" windowHeight="12000"/>
  </bookViews>
  <sheets>
    <sheet name="Sheet2" sheetId="1" r:id="rId1"/>
    <sheet name="WpsReserved_CellImgList" sheetId="2" state="hidden" r:id="rId2"/>
  </sheets>
  <definedNames>
    <definedName name="_xlnm._FilterDatabase" localSheetId="0" hidden="1">Sheet2!#REF!</definedName>
    <definedName name="_xlnm._FilterDatabase">Sheet2!$A$1:$I$401</definedName>
    <definedName name="_xlnm.Print_Area" localSheetId="0">Sheet2!$A$1:$K$401</definedName>
    <definedName name="_xlnm.Print_Titles" localSheetId="0">Sheet2!$1:$1</definedName>
  </definedNames>
  <calcPr calcId="144525" concurrentCalc="0"/>
</workbook>
</file>

<file path=xl/cellimages.xml><?xml version="1.0" encoding="utf-8"?>
<etc:cellImages xmlns:xdr="http://schemas.openxmlformats.org/drawingml/2006/spreadsheetDrawing" xmlns:r="http://schemas.openxmlformats.org/officeDocument/2006/relationships" xmlns:a="http://schemas.openxmlformats.org/drawingml/2006/main" xmlns:etc="http://www.wps.cn/officeDocument/2017/etCustomData">
  <etc:cellImage>
    <xdr:pic>
      <xdr:nvPicPr>
        <xdr:cNvPr id="2" name="ID_BEF3B06469FC452A924E53F7B8253303" descr="Picture"/>
        <xdr:cNvPicPr>
          <a:picLocks noChangeAspect="1"/>
        </xdr:cNvPicPr>
      </xdr:nvPicPr>
      <xdr:blipFill>
        <a:blip r:embed="rId1"/>
        <a:stretch>
          <a:fillRect/>
        </a:stretch>
      </xdr:blipFill>
      <xdr:spPr>
        <a:xfrm>
          <a:off x="5883275" y="3670300"/>
          <a:ext cx="728980" cy="1549400"/>
        </a:xfrm>
        <a:prstGeom prst="rect">
          <a:avLst/>
        </a:prstGeom>
      </xdr:spPr>
    </xdr:pic>
  </etc:cellImage>
  <etc:cellImage>
    <xdr:pic>
      <xdr:nvPicPr>
        <xdr:cNvPr id="3" name="ID_4141DB3F64C647C89DEBC73D64FEC887" descr="Picture"/>
        <xdr:cNvPicPr>
          <a:picLocks noChangeAspect="1"/>
        </xdr:cNvPicPr>
      </xdr:nvPicPr>
      <xdr:blipFill>
        <a:blip r:embed="rId2"/>
        <a:stretch>
          <a:fillRect/>
        </a:stretch>
      </xdr:blipFill>
      <xdr:spPr>
        <a:xfrm>
          <a:off x="5870575" y="5473700"/>
          <a:ext cx="716280" cy="1612900"/>
        </a:xfrm>
        <a:prstGeom prst="rect">
          <a:avLst/>
        </a:prstGeom>
      </xdr:spPr>
    </xdr:pic>
  </etc:cellImage>
  <etc:cellImage>
    <xdr:pic>
      <xdr:nvPicPr>
        <xdr:cNvPr id="4" name="ID_5F1DAE7AFAA2461090F47ACD0E5588B6" descr="Picture"/>
        <xdr:cNvPicPr>
          <a:picLocks noChangeAspect="1"/>
        </xdr:cNvPicPr>
      </xdr:nvPicPr>
      <xdr:blipFill>
        <a:blip r:embed="rId3"/>
        <a:stretch>
          <a:fillRect/>
        </a:stretch>
      </xdr:blipFill>
      <xdr:spPr>
        <a:xfrm>
          <a:off x="5616575" y="7505700"/>
          <a:ext cx="1099820" cy="1727200"/>
        </a:xfrm>
        <a:prstGeom prst="rect">
          <a:avLst/>
        </a:prstGeom>
      </xdr:spPr>
    </xdr:pic>
  </etc:cellImage>
  <etc:cellImage>
    <xdr:pic>
      <xdr:nvPicPr>
        <xdr:cNvPr id="5" name="ID_1FCBFFCE673348218642A472A039D01F" descr="Picture"/>
        <xdr:cNvPicPr>
          <a:picLocks noChangeAspect="1"/>
        </xdr:cNvPicPr>
      </xdr:nvPicPr>
      <xdr:blipFill>
        <a:blip r:embed="rId4"/>
        <a:stretch>
          <a:fillRect/>
        </a:stretch>
      </xdr:blipFill>
      <xdr:spPr>
        <a:xfrm>
          <a:off x="5248275" y="10528300"/>
          <a:ext cx="1343025" cy="723900"/>
        </a:xfrm>
        <a:prstGeom prst="rect">
          <a:avLst/>
        </a:prstGeom>
      </xdr:spPr>
    </xdr:pic>
  </etc:cellImage>
  <etc:cellImage>
    <xdr:pic>
      <xdr:nvPicPr>
        <xdr:cNvPr id="6" name="ID_4977CC9DF78743D193B6C851631987AD" descr="Picture"/>
        <xdr:cNvPicPr>
          <a:picLocks noChangeAspect="1"/>
        </xdr:cNvPicPr>
      </xdr:nvPicPr>
      <xdr:blipFill>
        <a:blip r:embed="rId5"/>
        <a:stretch>
          <a:fillRect/>
        </a:stretch>
      </xdr:blipFill>
      <xdr:spPr>
        <a:xfrm>
          <a:off x="5596255" y="760643640"/>
          <a:ext cx="1478280" cy="1117600"/>
        </a:xfrm>
        <a:prstGeom prst="rect">
          <a:avLst/>
        </a:prstGeom>
      </xdr:spPr>
    </xdr:pic>
  </etc:cellImage>
  <etc:cellImage>
    <xdr:pic>
      <xdr:nvPicPr>
        <xdr:cNvPr id="7" name="ID_0D4CA80699C34724A86F35E8FF94A762" descr="Picture"/>
        <xdr:cNvPicPr>
          <a:picLocks noChangeAspect="1"/>
        </xdr:cNvPicPr>
      </xdr:nvPicPr>
      <xdr:blipFill>
        <a:blip r:embed="rId6"/>
        <a:stretch>
          <a:fillRect/>
        </a:stretch>
      </xdr:blipFill>
      <xdr:spPr>
        <a:xfrm>
          <a:off x="5596255" y="750788440"/>
          <a:ext cx="1478915" cy="1460500"/>
        </a:xfrm>
        <a:prstGeom prst="rect">
          <a:avLst/>
        </a:prstGeom>
      </xdr:spPr>
    </xdr:pic>
  </etc:cellImage>
  <etc:cellImage>
    <xdr:pic>
      <xdr:nvPicPr>
        <xdr:cNvPr id="8" name="ID_AB80B8C2DA624E59880C41EC03EF45CF" descr="Picture"/>
        <xdr:cNvPicPr>
          <a:picLocks noChangeAspect="1"/>
        </xdr:cNvPicPr>
      </xdr:nvPicPr>
      <xdr:blipFill>
        <a:blip r:embed="rId7"/>
        <a:stretch>
          <a:fillRect/>
        </a:stretch>
      </xdr:blipFill>
      <xdr:spPr>
        <a:xfrm>
          <a:off x="5596255" y="603773240"/>
          <a:ext cx="1478280" cy="1168400"/>
        </a:xfrm>
        <a:prstGeom prst="rect">
          <a:avLst/>
        </a:prstGeom>
      </xdr:spPr>
    </xdr:pic>
  </etc:cellImage>
  <etc:cellImage>
    <xdr:pic>
      <xdr:nvPicPr>
        <xdr:cNvPr id="9" name="ID_C020FF67FC074A96B2B60B3B835E23D1" descr="Picture"/>
        <xdr:cNvPicPr>
          <a:picLocks noChangeAspect="1"/>
        </xdr:cNvPicPr>
      </xdr:nvPicPr>
      <xdr:blipFill>
        <a:blip r:embed="rId8"/>
        <a:stretch>
          <a:fillRect/>
        </a:stretch>
      </xdr:blipFill>
      <xdr:spPr>
        <a:xfrm>
          <a:off x="5596255" y="908725640"/>
          <a:ext cx="1209675" cy="2146300"/>
        </a:xfrm>
        <a:prstGeom prst="rect">
          <a:avLst/>
        </a:prstGeom>
      </xdr:spPr>
    </xdr:pic>
  </etc:cellImage>
  <etc:cellImage>
    <xdr:pic>
      <xdr:nvPicPr>
        <xdr:cNvPr id="10" name="ID_9903732EECA64970BF02224A82703977" descr="Picture"/>
        <xdr:cNvPicPr>
          <a:picLocks noChangeAspect="1"/>
        </xdr:cNvPicPr>
      </xdr:nvPicPr>
      <xdr:blipFill>
        <a:blip r:embed="rId9"/>
        <a:stretch>
          <a:fillRect/>
        </a:stretch>
      </xdr:blipFill>
      <xdr:spPr>
        <a:xfrm>
          <a:off x="5596255" y="486926890"/>
          <a:ext cx="1478280" cy="1612900"/>
        </a:xfrm>
        <a:prstGeom prst="rect">
          <a:avLst/>
        </a:prstGeom>
      </xdr:spPr>
    </xdr:pic>
  </etc:cellImage>
  <etc:cellImage>
    <xdr:pic>
      <xdr:nvPicPr>
        <xdr:cNvPr id="11" name="ID_CA20BF4427A84FCC96A07426B59B5BC2" descr="Picture"/>
        <xdr:cNvPicPr>
          <a:picLocks noChangeAspect="1"/>
        </xdr:cNvPicPr>
      </xdr:nvPicPr>
      <xdr:blipFill>
        <a:blip r:embed="rId10"/>
        <a:stretch>
          <a:fillRect/>
        </a:stretch>
      </xdr:blipFill>
      <xdr:spPr>
        <a:xfrm>
          <a:off x="5596255" y="595873840"/>
          <a:ext cx="1478280" cy="2730500"/>
        </a:xfrm>
        <a:prstGeom prst="rect">
          <a:avLst/>
        </a:prstGeom>
      </xdr:spPr>
    </xdr:pic>
  </etc:cellImage>
  <etc:cellImage>
    <xdr:pic>
      <xdr:nvPicPr>
        <xdr:cNvPr id="12" name="ID_2C9A973D683643E898733B5B1E5F374D" descr="Picture"/>
        <xdr:cNvPicPr>
          <a:picLocks noChangeAspect="1"/>
        </xdr:cNvPicPr>
      </xdr:nvPicPr>
      <xdr:blipFill>
        <a:blip r:embed="rId11"/>
        <a:stretch>
          <a:fillRect/>
        </a:stretch>
      </xdr:blipFill>
      <xdr:spPr>
        <a:xfrm>
          <a:off x="5596255" y="744311440"/>
          <a:ext cx="1074420" cy="1663700"/>
        </a:xfrm>
        <a:prstGeom prst="rect">
          <a:avLst/>
        </a:prstGeom>
      </xdr:spPr>
    </xdr:pic>
  </etc:cellImage>
  <etc:cellImage>
    <xdr:pic>
      <xdr:nvPicPr>
        <xdr:cNvPr id="13" name="ID_4DF4AA08075348F596A96720DDC776D5" descr="Picture"/>
        <xdr:cNvPicPr>
          <a:picLocks noChangeAspect="1"/>
        </xdr:cNvPicPr>
      </xdr:nvPicPr>
      <xdr:blipFill>
        <a:blip r:embed="rId12"/>
        <a:stretch>
          <a:fillRect/>
        </a:stretch>
      </xdr:blipFill>
      <xdr:spPr>
        <a:xfrm>
          <a:off x="5596255" y="853760040"/>
          <a:ext cx="1478280" cy="1320800"/>
        </a:xfrm>
        <a:prstGeom prst="rect">
          <a:avLst/>
        </a:prstGeom>
      </xdr:spPr>
    </xdr:pic>
  </etc:cellImage>
  <etc:cellImage>
    <xdr:pic>
      <xdr:nvPicPr>
        <xdr:cNvPr id="14" name="ID_4265B7D388AA4DD88E80E47CF9A43A1D" descr="Picture"/>
        <xdr:cNvPicPr>
          <a:picLocks noChangeAspect="1"/>
        </xdr:cNvPicPr>
      </xdr:nvPicPr>
      <xdr:blipFill>
        <a:blip r:embed="rId13"/>
        <a:stretch>
          <a:fillRect/>
        </a:stretch>
      </xdr:blipFill>
      <xdr:spPr>
        <a:xfrm>
          <a:off x="5596255" y="865317040"/>
          <a:ext cx="1478280" cy="1485900"/>
        </a:xfrm>
        <a:prstGeom prst="rect">
          <a:avLst/>
        </a:prstGeom>
      </xdr:spPr>
    </xdr:pic>
  </etc:cellImage>
  <etc:cellImage>
    <xdr:pic>
      <xdr:nvPicPr>
        <xdr:cNvPr id="15" name="ID_7CB65B68E9454E0AA278DEFDD9112DD9" descr="Picture"/>
        <xdr:cNvPicPr>
          <a:picLocks noChangeAspect="1"/>
        </xdr:cNvPicPr>
      </xdr:nvPicPr>
      <xdr:blipFill>
        <a:blip r:embed="rId14"/>
        <a:stretch>
          <a:fillRect/>
        </a:stretch>
      </xdr:blipFill>
      <xdr:spPr>
        <a:xfrm>
          <a:off x="5596255" y="681179740"/>
          <a:ext cx="1383030" cy="1828800"/>
        </a:xfrm>
        <a:prstGeom prst="rect">
          <a:avLst/>
        </a:prstGeom>
      </xdr:spPr>
    </xdr:pic>
  </etc:cellImage>
  <etc:cellImage>
    <xdr:pic>
      <xdr:nvPicPr>
        <xdr:cNvPr id="16" name="ID_FAF1E037EDCB4845A01DD0324AED7EBD" descr="Picture"/>
        <xdr:cNvPicPr>
          <a:picLocks noChangeAspect="1"/>
        </xdr:cNvPicPr>
      </xdr:nvPicPr>
      <xdr:blipFill>
        <a:blip r:embed="rId15"/>
        <a:stretch>
          <a:fillRect/>
        </a:stretch>
      </xdr:blipFill>
      <xdr:spPr>
        <a:xfrm>
          <a:off x="5596255" y="95719900"/>
          <a:ext cx="1478280" cy="863600"/>
        </a:xfrm>
        <a:prstGeom prst="rect">
          <a:avLst/>
        </a:prstGeom>
      </xdr:spPr>
    </xdr:pic>
  </etc:cellImage>
  <etc:cellImage>
    <xdr:pic>
      <xdr:nvPicPr>
        <xdr:cNvPr id="17" name="ID_8B7CBBF5627D457A94B739CA4D4BC656" descr="Picture"/>
        <xdr:cNvPicPr>
          <a:picLocks noChangeAspect="1"/>
        </xdr:cNvPicPr>
      </xdr:nvPicPr>
      <xdr:blipFill>
        <a:blip r:embed="rId16"/>
        <a:stretch>
          <a:fillRect/>
        </a:stretch>
      </xdr:blipFill>
      <xdr:spPr>
        <a:xfrm>
          <a:off x="5596255" y="634367540"/>
          <a:ext cx="1478280" cy="2870200"/>
        </a:xfrm>
        <a:prstGeom prst="rect">
          <a:avLst/>
        </a:prstGeom>
      </xdr:spPr>
    </xdr:pic>
  </etc:cellImage>
  <etc:cellImage>
    <xdr:pic>
      <xdr:nvPicPr>
        <xdr:cNvPr id="18" name="ID_91266211E29640F09BEEAA6122B0F34A" descr="Picture"/>
        <xdr:cNvPicPr>
          <a:picLocks noChangeAspect="1"/>
        </xdr:cNvPicPr>
      </xdr:nvPicPr>
      <xdr:blipFill>
        <a:blip r:embed="rId17"/>
        <a:stretch>
          <a:fillRect/>
        </a:stretch>
      </xdr:blipFill>
      <xdr:spPr>
        <a:xfrm>
          <a:off x="5596255" y="439879740"/>
          <a:ext cx="1478280" cy="1041400"/>
        </a:xfrm>
        <a:prstGeom prst="rect">
          <a:avLst/>
        </a:prstGeom>
      </xdr:spPr>
    </xdr:pic>
  </etc:cellImage>
  <etc:cellImage>
    <xdr:pic>
      <xdr:nvPicPr>
        <xdr:cNvPr id="19" name="ID_7B8A180B0FDA4C2DAEDD6ED237327D7B" descr="Picture"/>
        <xdr:cNvPicPr>
          <a:picLocks noChangeAspect="1"/>
        </xdr:cNvPicPr>
      </xdr:nvPicPr>
      <xdr:blipFill>
        <a:blip r:embed="rId18"/>
        <a:stretch>
          <a:fillRect/>
        </a:stretch>
      </xdr:blipFill>
      <xdr:spPr>
        <a:xfrm>
          <a:off x="5596255" y="543118040"/>
          <a:ext cx="1478280" cy="2006600"/>
        </a:xfrm>
        <a:prstGeom prst="rect">
          <a:avLst/>
        </a:prstGeom>
      </xdr:spPr>
    </xdr:pic>
  </etc:cellImage>
  <etc:cellImage>
    <xdr:pic>
      <xdr:nvPicPr>
        <xdr:cNvPr id="20" name="ID_4A607BEC02B147C5AB750B27F7231606" descr="Picture"/>
        <xdr:cNvPicPr>
          <a:picLocks noChangeAspect="1"/>
        </xdr:cNvPicPr>
      </xdr:nvPicPr>
      <xdr:blipFill>
        <a:blip r:embed="rId19"/>
        <a:stretch>
          <a:fillRect/>
        </a:stretch>
      </xdr:blipFill>
      <xdr:spPr>
        <a:xfrm>
          <a:off x="5596255" y="494419890"/>
          <a:ext cx="1478280" cy="1168400"/>
        </a:xfrm>
        <a:prstGeom prst="rect">
          <a:avLst/>
        </a:prstGeom>
      </xdr:spPr>
    </xdr:pic>
  </etc:cellImage>
  <etc:cellImage>
    <xdr:pic>
      <xdr:nvPicPr>
        <xdr:cNvPr id="21" name="ID_783D89518AD5494D878E67DEBF69F205" descr="Picture"/>
        <xdr:cNvPicPr>
          <a:picLocks noChangeAspect="1"/>
        </xdr:cNvPicPr>
      </xdr:nvPicPr>
      <xdr:blipFill>
        <a:blip r:embed="rId20"/>
        <a:stretch>
          <a:fillRect/>
        </a:stretch>
      </xdr:blipFill>
      <xdr:spPr>
        <a:xfrm>
          <a:off x="5596255" y="611469440"/>
          <a:ext cx="1478915" cy="2032000"/>
        </a:xfrm>
        <a:prstGeom prst="rect">
          <a:avLst/>
        </a:prstGeom>
      </xdr:spPr>
    </xdr:pic>
  </etc:cellImage>
  <etc:cellImage>
    <xdr:pic>
      <xdr:nvPicPr>
        <xdr:cNvPr id="22" name="ID_2F6149B3799C4D73AA732714166BEB35" descr="Picture"/>
        <xdr:cNvPicPr>
          <a:picLocks noChangeAspect="1"/>
        </xdr:cNvPicPr>
      </xdr:nvPicPr>
      <xdr:blipFill>
        <a:blip r:embed="rId21"/>
        <a:stretch>
          <a:fillRect/>
        </a:stretch>
      </xdr:blipFill>
      <xdr:spPr>
        <a:xfrm>
          <a:off x="5596255" y="688494940"/>
          <a:ext cx="1478915" cy="1625600"/>
        </a:xfrm>
        <a:prstGeom prst="rect">
          <a:avLst/>
        </a:prstGeom>
      </xdr:spPr>
    </xdr:pic>
  </etc:cellImage>
  <etc:cellImage>
    <xdr:pic>
      <xdr:nvPicPr>
        <xdr:cNvPr id="23" name="ID_1E9C6D543AE74212A6786FE02363E274" descr="Picture"/>
        <xdr:cNvPicPr>
          <a:picLocks noChangeAspect="1"/>
        </xdr:cNvPicPr>
      </xdr:nvPicPr>
      <xdr:blipFill>
        <a:blip r:embed="rId22"/>
        <a:stretch>
          <a:fillRect/>
        </a:stretch>
      </xdr:blipFill>
      <xdr:spPr>
        <a:xfrm>
          <a:off x="5596255" y="787173940"/>
          <a:ext cx="1411605" cy="1460500"/>
        </a:xfrm>
        <a:prstGeom prst="rect">
          <a:avLst/>
        </a:prstGeom>
      </xdr:spPr>
    </xdr:pic>
  </etc:cellImage>
  <etc:cellImage>
    <xdr:pic>
      <xdr:nvPicPr>
        <xdr:cNvPr id="24" name="ID_46C8DBB5CEF44BC99C11A6E717B4A118" descr="Picture"/>
        <xdr:cNvPicPr>
          <a:picLocks noChangeAspect="1"/>
        </xdr:cNvPicPr>
      </xdr:nvPicPr>
      <xdr:blipFill>
        <a:blip r:embed="rId23"/>
        <a:stretch>
          <a:fillRect/>
        </a:stretch>
      </xdr:blipFill>
      <xdr:spPr>
        <a:xfrm>
          <a:off x="5596255" y="658078440"/>
          <a:ext cx="1415415" cy="2222500"/>
        </a:xfrm>
        <a:prstGeom prst="rect">
          <a:avLst/>
        </a:prstGeom>
      </xdr:spPr>
    </xdr:pic>
  </etc:cellImage>
  <etc:cellImage>
    <xdr:pic>
      <xdr:nvPicPr>
        <xdr:cNvPr id="25" name="ID_5F8A2C27099E418A9BFCBBBA7494E20E" descr="Picture"/>
        <xdr:cNvPicPr>
          <a:picLocks noChangeAspect="1"/>
        </xdr:cNvPicPr>
      </xdr:nvPicPr>
      <xdr:blipFill>
        <a:blip r:embed="rId24"/>
        <a:stretch>
          <a:fillRect/>
        </a:stretch>
      </xdr:blipFill>
      <xdr:spPr>
        <a:xfrm>
          <a:off x="5596255" y="817742840"/>
          <a:ext cx="1370330" cy="1727200"/>
        </a:xfrm>
        <a:prstGeom prst="rect">
          <a:avLst/>
        </a:prstGeom>
      </xdr:spPr>
    </xdr:pic>
  </etc:cellImage>
  <etc:cellImage>
    <xdr:pic>
      <xdr:nvPicPr>
        <xdr:cNvPr id="26" name="ID_37E1A18A345840A68756C44F4551AFA4" descr="Picture"/>
        <xdr:cNvPicPr>
          <a:picLocks noChangeAspect="1"/>
        </xdr:cNvPicPr>
      </xdr:nvPicPr>
      <xdr:blipFill>
        <a:blip r:embed="rId25"/>
        <a:stretch>
          <a:fillRect/>
        </a:stretch>
      </xdr:blipFill>
      <xdr:spPr>
        <a:xfrm>
          <a:off x="5596255" y="93929200"/>
          <a:ext cx="1478280" cy="876300"/>
        </a:xfrm>
        <a:prstGeom prst="rect">
          <a:avLst/>
        </a:prstGeom>
      </xdr:spPr>
    </xdr:pic>
  </etc:cellImage>
  <etc:cellImage>
    <xdr:pic>
      <xdr:nvPicPr>
        <xdr:cNvPr id="27" name="ID_47016A5586294DD596D2E1D8087EE861" descr="Picture"/>
        <xdr:cNvPicPr>
          <a:picLocks noChangeAspect="1"/>
        </xdr:cNvPicPr>
      </xdr:nvPicPr>
      <xdr:blipFill>
        <a:blip r:embed="rId26"/>
        <a:stretch>
          <a:fillRect/>
        </a:stretch>
      </xdr:blipFill>
      <xdr:spPr>
        <a:xfrm>
          <a:off x="5596255" y="538330140"/>
          <a:ext cx="1478280" cy="1676400"/>
        </a:xfrm>
        <a:prstGeom prst="rect">
          <a:avLst/>
        </a:prstGeom>
      </xdr:spPr>
    </xdr:pic>
  </etc:cellImage>
  <etc:cellImage>
    <xdr:pic>
      <xdr:nvPicPr>
        <xdr:cNvPr id="28" name="ID_B344ACA5EED14F01B48B1B4B10842418" descr="Picture"/>
        <xdr:cNvPicPr>
          <a:picLocks noChangeAspect="1"/>
        </xdr:cNvPicPr>
      </xdr:nvPicPr>
      <xdr:blipFill>
        <a:blip r:embed="rId27"/>
        <a:stretch>
          <a:fillRect/>
        </a:stretch>
      </xdr:blipFill>
      <xdr:spPr>
        <a:xfrm>
          <a:off x="5596255" y="660300940"/>
          <a:ext cx="1323975" cy="2540000"/>
        </a:xfrm>
        <a:prstGeom prst="rect">
          <a:avLst/>
        </a:prstGeom>
      </xdr:spPr>
    </xdr:pic>
  </etc:cellImage>
  <etc:cellImage>
    <xdr:pic>
      <xdr:nvPicPr>
        <xdr:cNvPr id="30" name="ID_74CD465C6F72450BBE60391907347117" descr="Picture"/>
        <xdr:cNvPicPr>
          <a:picLocks noChangeAspect="1"/>
        </xdr:cNvPicPr>
      </xdr:nvPicPr>
      <xdr:blipFill>
        <a:blip r:embed="rId28"/>
        <a:stretch>
          <a:fillRect/>
        </a:stretch>
      </xdr:blipFill>
      <xdr:spPr>
        <a:xfrm>
          <a:off x="5596255" y="763564640"/>
          <a:ext cx="1478915" cy="1574800"/>
        </a:xfrm>
        <a:prstGeom prst="rect">
          <a:avLst/>
        </a:prstGeom>
      </xdr:spPr>
    </xdr:pic>
  </etc:cellImage>
  <etc:cellImage>
    <xdr:pic>
      <xdr:nvPicPr>
        <xdr:cNvPr id="31" name="ID_576D7421C8874E9DB905D96F3BA631E9" descr="Picture"/>
        <xdr:cNvPicPr>
          <a:picLocks noChangeAspect="1"/>
        </xdr:cNvPicPr>
      </xdr:nvPicPr>
      <xdr:blipFill>
        <a:blip r:embed="rId29"/>
        <a:stretch>
          <a:fillRect/>
        </a:stretch>
      </xdr:blipFill>
      <xdr:spPr>
        <a:xfrm>
          <a:off x="5596255" y="774448540"/>
          <a:ext cx="1478280" cy="1308100"/>
        </a:xfrm>
        <a:prstGeom prst="rect">
          <a:avLst/>
        </a:prstGeom>
      </xdr:spPr>
    </xdr:pic>
  </etc:cellImage>
  <etc:cellImage>
    <xdr:pic>
      <xdr:nvPicPr>
        <xdr:cNvPr id="32" name="ID_C7B998BE4C294C598565DB12F390CF45" descr="Picture"/>
        <xdr:cNvPicPr>
          <a:picLocks noChangeAspect="1"/>
        </xdr:cNvPicPr>
      </xdr:nvPicPr>
      <xdr:blipFill>
        <a:blip r:embed="rId30"/>
        <a:stretch>
          <a:fillRect/>
        </a:stretch>
      </xdr:blipFill>
      <xdr:spPr>
        <a:xfrm>
          <a:off x="5596255" y="531561040"/>
          <a:ext cx="1478280" cy="1828800"/>
        </a:xfrm>
        <a:prstGeom prst="rect">
          <a:avLst/>
        </a:prstGeom>
      </xdr:spPr>
    </xdr:pic>
  </etc:cellImage>
  <etc:cellImage>
    <xdr:pic>
      <xdr:nvPicPr>
        <xdr:cNvPr id="33" name="ID_E1C7A0F04E76420E9D9F9D2090545FB1" descr="Picture"/>
        <xdr:cNvPicPr>
          <a:picLocks noChangeAspect="1"/>
        </xdr:cNvPicPr>
      </xdr:nvPicPr>
      <xdr:blipFill>
        <a:blip r:embed="rId31"/>
        <a:stretch>
          <a:fillRect/>
        </a:stretch>
      </xdr:blipFill>
      <xdr:spPr>
        <a:xfrm>
          <a:off x="5596255" y="601614240"/>
          <a:ext cx="1478280" cy="1422400"/>
        </a:xfrm>
        <a:prstGeom prst="rect">
          <a:avLst/>
        </a:prstGeom>
      </xdr:spPr>
    </xdr:pic>
  </etc:cellImage>
  <etc:cellImage>
    <xdr:pic>
      <xdr:nvPicPr>
        <xdr:cNvPr id="34" name="ID_E98E0F92E3C64BB7B43759F8B9A1604C" descr="Picture"/>
        <xdr:cNvPicPr>
          <a:picLocks noChangeAspect="1"/>
        </xdr:cNvPicPr>
      </xdr:nvPicPr>
      <xdr:blipFill>
        <a:blip r:embed="rId32"/>
        <a:stretch>
          <a:fillRect/>
        </a:stretch>
      </xdr:blipFill>
      <xdr:spPr>
        <a:xfrm>
          <a:off x="5596255" y="792711140"/>
          <a:ext cx="1370330" cy="1879600"/>
        </a:xfrm>
        <a:prstGeom prst="rect">
          <a:avLst/>
        </a:prstGeom>
      </xdr:spPr>
    </xdr:pic>
  </etc:cellImage>
  <etc:cellImage>
    <xdr:pic>
      <xdr:nvPicPr>
        <xdr:cNvPr id="35" name="ID_89BE60A28D7D442084AF024E70E1F921" descr="Picture"/>
        <xdr:cNvPicPr>
          <a:picLocks noChangeAspect="1"/>
        </xdr:cNvPicPr>
      </xdr:nvPicPr>
      <xdr:blipFill>
        <a:blip r:embed="rId33"/>
        <a:stretch>
          <a:fillRect/>
        </a:stretch>
      </xdr:blipFill>
      <xdr:spPr>
        <a:xfrm>
          <a:off x="5596255" y="737974140"/>
          <a:ext cx="1478915" cy="1625600"/>
        </a:xfrm>
        <a:prstGeom prst="rect">
          <a:avLst/>
        </a:prstGeom>
      </xdr:spPr>
    </xdr:pic>
  </etc:cellImage>
  <etc:cellImage>
    <xdr:pic>
      <xdr:nvPicPr>
        <xdr:cNvPr id="36" name="ID_F567CA9F976B45248723CAE42C67FFCA" descr="Picture"/>
        <xdr:cNvPicPr>
          <a:picLocks noChangeAspect="1"/>
        </xdr:cNvPicPr>
      </xdr:nvPicPr>
      <xdr:blipFill>
        <a:blip r:embed="rId34"/>
        <a:stretch>
          <a:fillRect/>
        </a:stretch>
      </xdr:blipFill>
      <xdr:spPr>
        <a:xfrm>
          <a:off x="5596255" y="734976940"/>
          <a:ext cx="1323975" cy="1536700"/>
        </a:xfrm>
        <a:prstGeom prst="rect">
          <a:avLst/>
        </a:prstGeom>
      </xdr:spPr>
    </xdr:pic>
  </etc:cellImage>
  <etc:cellImage>
    <xdr:pic>
      <xdr:nvPicPr>
        <xdr:cNvPr id="38" name="ID_EE32850FF0C943418341C7C238FC3EEF" descr="Picture"/>
        <xdr:cNvPicPr>
          <a:picLocks noChangeAspect="1"/>
        </xdr:cNvPicPr>
      </xdr:nvPicPr>
      <xdr:blipFill>
        <a:blip r:embed="rId35"/>
        <a:stretch>
          <a:fillRect/>
        </a:stretch>
      </xdr:blipFill>
      <xdr:spPr>
        <a:xfrm>
          <a:off x="5596255" y="589879440"/>
          <a:ext cx="1478280" cy="2971800"/>
        </a:xfrm>
        <a:prstGeom prst="rect">
          <a:avLst/>
        </a:prstGeom>
      </xdr:spPr>
    </xdr:pic>
  </etc:cellImage>
  <etc:cellImage>
    <xdr:pic>
      <xdr:nvPicPr>
        <xdr:cNvPr id="39" name="ID_819200670A764DC0B7B4A073CD074E80" descr="Picture"/>
        <xdr:cNvPicPr>
          <a:picLocks noChangeAspect="1"/>
        </xdr:cNvPicPr>
      </xdr:nvPicPr>
      <xdr:blipFill>
        <a:blip r:embed="rId36"/>
        <a:stretch>
          <a:fillRect/>
        </a:stretch>
      </xdr:blipFill>
      <xdr:spPr>
        <a:xfrm>
          <a:off x="5596255" y="701702940"/>
          <a:ext cx="1478280" cy="1295400"/>
        </a:xfrm>
        <a:prstGeom prst="rect">
          <a:avLst/>
        </a:prstGeom>
      </xdr:spPr>
    </xdr:pic>
  </etc:cellImage>
  <etc:cellImage>
    <xdr:pic>
      <xdr:nvPicPr>
        <xdr:cNvPr id="40" name="ID_5F3D69B6B30A4C1FA5089C08682C49B7" descr="Picture"/>
        <xdr:cNvPicPr>
          <a:picLocks noChangeAspect="1"/>
        </xdr:cNvPicPr>
      </xdr:nvPicPr>
      <xdr:blipFill>
        <a:blip r:embed="rId37"/>
        <a:stretch>
          <a:fillRect/>
        </a:stretch>
      </xdr:blipFill>
      <xdr:spPr>
        <a:xfrm>
          <a:off x="5596255" y="437962040"/>
          <a:ext cx="1478280" cy="1460500"/>
        </a:xfrm>
        <a:prstGeom prst="rect">
          <a:avLst/>
        </a:prstGeom>
      </xdr:spPr>
    </xdr:pic>
  </etc:cellImage>
  <etc:cellImage>
    <xdr:pic>
      <xdr:nvPicPr>
        <xdr:cNvPr id="41" name="ID_58491D63353D4FFBB287489ABBD4C610" descr="Picture"/>
        <xdr:cNvPicPr>
          <a:picLocks noChangeAspect="1"/>
        </xdr:cNvPicPr>
      </xdr:nvPicPr>
      <xdr:blipFill>
        <a:blip r:embed="rId38"/>
        <a:stretch>
          <a:fillRect/>
        </a:stretch>
      </xdr:blipFill>
      <xdr:spPr>
        <a:xfrm>
          <a:off x="5596255" y="794590740"/>
          <a:ext cx="1014095" cy="1663700"/>
        </a:xfrm>
        <a:prstGeom prst="rect">
          <a:avLst/>
        </a:prstGeom>
      </xdr:spPr>
    </xdr:pic>
  </etc:cellImage>
  <etc:cellImage>
    <xdr:pic>
      <xdr:nvPicPr>
        <xdr:cNvPr id="42" name="ID_DC0451DA833F44B09763E1D7332C86EA" descr="Picture"/>
        <xdr:cNvPicPr>
          <a:picLocks noChangeAspect="1"/>
        </xdr:cNvPicPr>
      </xdr:nvPicPr>
      <xdr:blipFill>
        <a:blip r:embed="rId39"/>
        <a:stretch>
          <a:fillRect/>
        </a:stretch>
      </xdr:blipFill>
      <xdr:spPr>
        <a:xfrm>
          <a:off x="5596255" y="703226940"/>
          <a:ext cx="1478915" cy="1600200"/>
        </a:xfrm>
        <a:prstGeom prst="rect">
          <a:avLst/>
        </a:prstGeom>
      </xdr:spPr>
    </xdr:pic>
  </etc:cellImage>
  <etc:cellImage>
    <xdr:pic>
      <xdr:nvPicPr>
        <xdr:cNvPr id="43" name="ID_3D33BC5065AB4F6185DB59C5BD6B9603" descr="Picture"/>
        <xdr:cNvPicPr>
          <a:picLocks noChangeAspect="1"/>
        </xdr:cNvPicPr>
      </xdr:nvPicPr>
      <xdr:blipFill>
        <a:blip r:embed="rId40"/>
        <a:stretch>
          <a:fillRect/>
        </a:stretch>
      </xdr:blipFill>
      <xdr:spPr>
        <a:xfrm>
          <a:off x="5596255" y="458815440"/>
          <a:ext cx="906780" cy="1422400"/>
        </a:xfrm>
        <a:prstGeom prst="rect">
          <a:avLst/>
        </a:prstGeom>
      </xdr:spPr>
    </xdr:pic>
  </etc:cellImage>
  <etc:cellImage>
    <xdr:pic>
      <xdr:nvPicPr>
        <xdr:cNvPr id="44" name="ID_6FB206DEAB1C43F0A0F51BED520468D6" descr="Picture"/>
        <xdr:cNvPicPr>
          <a:picLocks noChangeAspect="1"/>
        </xdr:cNvPicPr>
      </xdr:nvPicPr>
      <xdr:blipFill>
        <a:blip r:embed="rId41"/>
        <a:stretch>
          <a:fillRect/>
        </a:stretch>
      </xdr:blipFill>
      <xdr:spPr>
        <a:xfrm>
          <a:off x="5596255" y="842736440"/>
          <a:ext cx="1466215" cy="2044700"/>
        </a:xfrm>
        <a:prstGeom prst="rect">
          <a:avLst/>
        </a:prstGeom>
      </xdr:spPr>
    </xdr:pic>
  </etc:cellImage>
  <etc:cellImage>
    <xdr:pic>
      <xdr:nvPicPr>
        <xdr:cNvPr id="45" name="ID_934D2133FBC2488EB8021D175DC69DAB" descr="Picture"/>
        <xdr:cNvPicPr>
          <a:picLocks noChangeAspect="1"/>
        </xdr:cNvPicPr>
      </xdr:nvPicPr>
      <xdr:blipFill>
        <a:blip r:embed="rId42"/>
        <a:stretch>
          <a:fillRect/>
        </a:stretch>
      </xdr:blipFill>
      <xdr:spPr>
        <a:xfrm>
          <a:off x="5596255" y="90030300"/>
          <a:ext cx="792480" cy="1803400"/>
        </a:xfrm>
        <a:prstGeom prst="rect">
          <a:avLst/>
        </a:prstGeom>
      </xdr:spPr>
    </xdr:pic>
  </etc:cellImage>
  <etc:cellImage>
    <xdr:pic>
      <xdr:nvPicPr>
        <xdr:cNvPr id="46" name="ID_4C604F16D25649C1AED405FDC865142C" descr="Picture"/>
        <xdr:cNvPicPr>
          <a:picLocks noChangeAspect="1"/>
        </xdr:cNvPicPr>
      </xdr:nvPicPr>
      <xdr:blipFill>
        <a:blip r:embed="rId43"/>
        <a:stretch>
          <a:fillRect/>
        </a:stretch>
      </xdr:blipFill>
      <xdr:spPr>
        <a:xfrm>
          <a:off x="5596255" y="576061840"/>
          <a:ext cx="1478280" cy="1346200"/>
        </a:xfrm>
        <a:prstGeom prst="rect">
          <a:avLst/>
        </a:prstGeom>
      </xdr:spPr>
    </xdr:pic>
  </etc:cellImage>
  <etc:cellImage>
    <xdr:pic>
      <xdr:nvPicPr>
        <xdr:cNvPr id="47" name="ID_A983BE1825384E598CCF5B5658743214" descr="Picture"/>
        <xdr:cNvPicPr>
          <a:picLocks noChangeAspect="1"/>
        </xdr:cNvPicPr>
      </xdr:nvPicPr>
      <xdr:blipFill>
        <a:blip r:embed="rId44"/>
        <a:stretch>
          <a:fillRect/>
        </a:stretch>
      </xdr:blipFill>
      <xdr:spPr>
        <a:xfrm>
          <a:off x="5596255" y="757316240"/>
          <a:ext cx="1478915" cy="1536700"/>
        </a:xfrm>
        <a:prstGeom prst="rect">
          <a:avLst/>
        </a:prstGeom>
      </xdr:spPr>
    </xdr:pic>
  </etc:cellImage>
  <etc:cellImage>
    <xdr:pic>
      <xdr:nvPicPr>
        <xdr:cNvPr id="48" name="ID_FE7F2CC32AC149929BC8318D070554CD" descr="Picture"/>
        <xdr:cNvPicPr>
          <a:picLocks noChangeAspect="1"/>
        </xdr:cNvPicPr>
      </xdr:nvPicPr>
      <xdr:blipFill>
        <a:blip r:embed="rId45"/>
        <a:stretch>
          <a:fillRect/>
        </a:stretch>
      </xdr:blipFill>
      <xdr:spPr>
        <a:xfrm>
          <a:off x="5596255" y="614301540"/>
          <a:ext cx="1478280" cy="1435100"/>
        </a:xfrm>
        <a:prstGeom prst="rect">
          <a:avLst/>
        </a:prstGeom>
      </xdr:spPr>
    </xdr:pic>
  </etc:cellImage>
  <etc:cellImage>
    <xdr:pic>
      <xdr:nvPicPr>
        <xdr:cNvPr id="49" name="ID_31FBF3978BC5477BBA172A9D04E7D724" descr="Picture"/>
        <xdr:cNvPicPr>
          <a:picLocks noChangeAspect="1"/>
        </xdr:cNvPicPr>
      </xdr:nvPicPr>
      <xdr:blipFill>
        <a:blip r:embed="rId46"/>
        <a:stretch>
          <a:fillRect/>
        </a:stretch>
      </xdr:blipFill>
      <xdr:spPr>
        <a:xfrm>
          <a:off x="5596255" y="675871140"/>
          <a:ext cx="1014095" cy="1651000"/>
        </a:xfrm>
        <a:prstGeom prst="rect">
          <a:avLst/>
        </a:prstGeom>
      </xdr:spPr>
    </xdr:pic>
  </etc:cellImage>
  <etc:cellImage>
    <xdr:pic>
      <xdr:nvPicPr>
        <xdr:cNvPr id="50" name="ID_2DD9B45E8BB048FDBF1350071C68B1BD" descr="Picture"/>
        <xdr:cNvPicPr>
          <a:picLocks noChangeAspect="1"/>
        </xdr:cNvPicPr>
      </xdr:nvPicPr>
      <xdr:blipFill>
        <a:blip r:embed="rId47"/>
        <a:stretch>
          <a:fillRect/>
        </a:stretch>
      </xdr:blipFill>
      <xdr:spPr>
        <a:xfrm>
          <a:off x="5596255" y="533694640"/>
          <a:ext cx="1261745" cy="1828800"/>
        </a:xfrm>
        <a:prstGeom prst="rect">
          <a:avLst/>
        </a:prstGeom>
      </xdr:spPr>
    </xdr:pic>
  </etc:cellImage>
  <etc:cellImage>
    <xdr:pic>
      <xdr:nvPicPr>
        <xdr:cNvPr id="51" name="ID_CE1DF1467FA84F56B7E7F5361E1FA694" descr="Picture"/>
        <xdr:cNvPicPr>
          <a:picLocks noChangeAspect="1"/>
        </xdr:cNvPicPr>
      </xdr:nvPicPr>
      <xdr:blipFill>
        <a:blip r:embed="rId48"/>
        <a:stretch>
          <a:fillRect/>
        </a:stretch>
      </xdr:blipFill>
      <xdr:spPr>
        <a:xfrm>
          <a:off x="5596255" y="711126340"/>
          <a:ext cx="1453515" cy="2374900"/>
        </a:xfrm>
        <a:prstGeom prst="rect">
          <a:avLst/>
        </a:prstGeom>
      </xdr:spPr>
    </xdr:pic>
  </etc:cellImage>
  <etc:cellImage>
    <xdr:pic>
      <xdr:nvPicPr>
        <xdr:cNvPr id="52" name="ID_CA60C7BA466E49BF8964B94523EDE96A" descr="Picture"/>
        <xdr:cNvPicPr>
          <a:picLocks noChangeAspect="1"/>
        </xdr:cNvPicPr>
      </xdr:nvPicPr>
      <xdr:blipFill>
        <a:blip r:embed="rId49"/>
        <a:stretch>
          <a:fillRect/>
        </a:stretch>
      </xdr:blipFill>
      <xdr:spPr>
        <a:xfrm>
          <a:off x="5596255" y="857354140"/>
          <a:ext cx="1478280" cy="1485900"/>
        </a:xfrm>
        <a:prstGeom prst="rect">
          <a:avLst/>
        </a:prstGeom>
      </xdr:spPr>
    </xdr:pic>
  </etc:cellImage>
  <etc:cellImage>
    <xdr:pic>
      <xdr:nvPicPr>
        <xdr:cNvPr id="53" name="ID_053BDCBF9D55431BAE4668954A086E00" descr="Picture"/>
        <xdr:cNvPicPr>
          <a:picLocks noChangeAspect="1"/>
        </xdr:cNvPicPr>
      </xdr:nvPicPr>
      <xdr:blipFill>
        <a:blip r:embed="rId50"/>
        <a:stretch>
          <a:fillRect/>
        </a:stretch>
      </xdr:blipFill>
      <xdr:spPr>
        <a:xfrm>
          <a:off x="5596255" y="707506840"/>
          <a:ext cx="1478280" cy="1358900"/>
        </a:xfrm>
        <a:prstGeom prst="rect">
          <a:avLst/>
        </a:prstGeom>
      </xdr:spPr>
    </xdr:pic>
  </etc:cellImage>
  <etc:cellImage>
    <xdr:pic>
      <xdr:nvPicPr>
        <xdr:cNvPr id="54" name="ID_FCFDE7917A87453EA374EC89528758A3" descr="Picture"/>
        <xdr:cNvPicPr>
          <a:picLocks noChangeAspect="1"/>
        </xdr:cNvPicPr>
      </xdr:nvPicPr>
      <xdr:blipFill>
        <a:blip r:embed="rId51"/>
        <a:stretch>
          <a:fillRect/>
        </a:stretch>
      </xdr:blipFill>
      <xdr:spPr>
        <a:xfrm>
          <a:off x="5596255" y="470474040"/>
          <a:ext cx="1478280" cy="1422400"/>
        </a:xfrm>
        <a:prstGeom prst="rect">
          <a:avLst/>
        </a:prstGeom>
      </xdr:spPr>
    </xdr:pic>
  </etc:cellImage>
  <etc:cellImage>
    <xdr:pic>
      <xdr:nvPicPr>
        <xdr:cNvPr id="55" name="ID_402FFFA569A443D4951B42EFFBCAB464" descr="Picture"/>
        <xdr:cNvPicPr>
          <a:picLocks noChangeAspect="1"/>
        </xdr:cNvPicPr>
      </xdr:nvPicPr>
      <xdr:blipFill>
        <a:blip r:embed="rId52"/>
        <a:stretch>
          <a:fillRect/>
        </a:stretch>
      </xdr:blipFill>
      <xdr:spPr>
        <a:xfrm>
          <a:off x="5596255" y="605754440"/>
          <a:ext cx="1478280" cy="1270000"/>
        </a:xfrm>
        <a:prstGeom prst="rect">
          <a:avLst/>
        </a:prstGeom>
      </xdr:spPr>
    </xdr:pic>
  </etc:cellImage>
  <etc:cellImage>
    <xdr:pic>
      <xdr:nvPicPr>
        <xdr:cNvPr id="56" name="ID_D6066509E7E541AEBC75B4F9CD6A1D1B" descr="Picture"/>
        <xdr:cNvPicPr>
          <a:picLocks noChangeAspect="1"/>
        </xdr:cNvPicPr>
      </xdr:nvPicPr>
      <xdr:blipFill>
        <a:blip r:embed="rId53"/>
        <a:stretch>
          <a:fillRect/>
        </a:stretch>
      </xdr:blipFill>
      <xdr:spPr>
        <a:xfrm>
          <a:off x="5596255" y="662840940"/>
          <a:ext cx="1395730" cy="1968500"/>
        </a:xfrm>
        <a:prstGeom prst="rect">
          <a:avLst/>
        </a:prstGeom>
      </xdr:spPr>
    </xdr:pic>
  </etc:cellImage>
  <etc:cellImage>
    <xdr:pic>
      <xdr:nvPicPr>
        <xdr:cNvPr id="57" name="ID_50E2C4FB7FF440739B505FE5D4873022" descr="Picture"/>
        <xdr:cNvPicPr>
          <a:picLocks noChangeAspect="1"/>
        </xdr:cNvPicPr>
      </xdr:nvPicPr>
      <xdr:blipFill>
        <a:blip r:embed="rId54"/>
        <a:stretch>
          <a:fillRect/>
        </a:stretch>
      </xdr:blipFill>
      <xdr:spPr>
        <a:xfrm>
          <a:off x="5596255" y="799353240"/>
          <a:ext cx="1478280" cy="1333500"/>
        </a:xfrm>
        <a:prstGeom prst="rect">
          <a:avLst/>
        </a:prstGeom>
      </xdr:spPr>
    </xdr:pic>
  </etc:cellImage>
  <etc:cellImage>
    <xdr:pic>
      <xdr:nvPicPr>
        <xdr:cNvPr id="58" name="ID_CDA12EE82AB44CBDB0FC1BB5CDA0E446" descr="Picture"/>
        <xdr:cNvPicPr>
          <a:picLocks noChangeAspect="1"/>
        </xdr:cNvPicPr>
      </xdr:nvPicPr>
      <xdr:blipFill>
        <a:blip r:embed="rId55"/>
        <a:stretch>
          <a:fillRect/>
        </a:stretch>
      </xdr:blipFill>
      <xdr:spPr>
        <a:xfrm>
          <a:off x="5596255" y="637834640"/>
          <a:ext cx="1236345" cy="2095500"/>
        </a:xfrm>
        <a:prstGeom prst="rect">
          <a:avLst/>
        </a:prstGeom>
      </xdr:spPr>
    </xdr:pic>
  </etc:cellImage>
  <etc:cellImage>
    <xdr:pic>
      <xdr:nvPicPr>
        <xdr:cNvPr id="59" name="ID_C15CF87DD3284690A1C218DCAFBF0B09" descr="Picture"/>
        <xdr:cNvPicPr>
          <a:picLocks noChangeAspect="1"/>
        </xdr:cNvPicPr>
      </xdr:nvPicPr>
      <xdr:blipFill>
        <a:blip r:embed="rId56"/>
        <a:stretch>
          <a:fillRect/>
        </a:stretch>
      </xdr:blipFill>
      <xdr:spPr>
        <a:xfrm>
          <a:off x="5596255" y="639930140"/>
          <a:ext cx="1466215" cy="2133600"/>
        </a:xfrm>
        <a:prstGeom prst="rect">
          <a:avLst/>
        </a:prstGeom>
      </xdr:spPr>
    </xdr:pic>
  </etc:cellImage>
  <etc:cellImage>
    <xdr:pic>
      <xdr:nvPicPr>
        <xdr:cNvPr id="60" name="ID_6D5398B2EE0F4ADE9D6F6C882CA5EB8D" descr="Picture"/>
        <xdr:cNvPicPr>
          <a:picLocks noChangeAspect="1"/>
        </xdr:cNvPicPr>
      </xdr:nvPicPr>
      <xdr:blipFill>
        <a:blip r:embed="rId57"/>
        <a:stretch>
          <a:fillRect/>
        </a:stretch>
      </xdr:blipFill>
      <xdr:spPr>
        <a:xfrm>
          <a:off x="5596255" y="645314940"/>
          <a:ext cx="1323975" cy="2235200"/>
        </a:xfrm>
        <a:prstGeom prst="rect">
          <a:avLst/>
        </a:prstGeom>
      </xdr:spPr>
    </xdr:pic>
  </etc:cellImage>
  <etc:cellImage>
    <xdr:pic>
      <xdr:nvPicPr>
        <xdr:cNvPr id="61" name="ID_CC244BF094A8498C9F0AB3C7EF640F4C" descr="Picture"/>
        <xdr:cNvPicPr>
          <a:picLocks noChangeAspect="1"/>
        </xdr:cNvPicPr>
      </xdr:nvPicPr>
      <xdr:blipFill>
        <a:blip r:embed="rId58"/>
        <a:stretch>
          <a:fillRect/>
        </a:stretch>
      </xdr:blipFill>
      <xdr:spPr>
        <a:xfrm>
          <a:off x="5596255" y="742787440"/>
          <a:ext cx="1478280" cy="1346200"/>
        </a:xfrm>
        <a:prstGeom prst="rect">
          <a:avLst/>
        </a:prstGeom>
      </xdr:spPr>
    </xdr:pic>
  </etc:cellImage>
  <etc:cellImage>
    <xdr:pic>
      <xdr:nvPicPr>
        <xdr:cNvPr id="62" name="ID_D86C94F9F38F40998B8D49CDA433D528" descr="Picture"/>
        <xdr:cNvPicPr>
          <a:picLocks noChangeAspect="1"/>
        </xdr:cNvPicPr>
      </xdr:nvPicPr>
      <xdr:blipFill>
        <a:blip r:embed="rId59"/>
        <a:stretch>
          <a:fillRect/>
        </a:stretch>
      </xdr:blipFill>
      <xdr:spPr>
        <a:xfrm>
          <a:off x="5596255" y="826721740"/>
          <a:ext cx="616585" cy="3048000"/>
        </a:xfrm>
        <a:prstGeom prst="rect">
          <a:avLst/>
        </a:prstGeom>
      </xdr:spPr>
    </xdr:pic>
  </etc:cellImage>
  <etc:cellImage>
    <xdr:pic>
      <xdr:nvPicPr>
        <xdr:cNvPr id="63" name="ID_5BD15692AE1A4668AC94C2C4878B362D" descr="Picture"/>
        <xdr:cNvPicPr>
          <a:picLocks noChangeAspect="1"/>
        </xdr:cNvPicPr>
      </xdr:nvPicPr>
      <xdr:blipFill>
        <a:blip r:embed="rId60"/>
        <a:stretch>
          <a:fillRect/>
        </a:stretch>
      </xdr:blipFill>
      <xdr:spPr>
        <a:xfrm>
          <a:off x="5596255" y="497010690"/>
          <a:ext cx="1478280" cy="863600"/>
        </a:xfrm>
        <a:prstGeom prst="rect">
          <a:avLst/>
        </a:prstGeom>
      </xdr:spPr>
    </xdr:pic>
  </etc:cellImage>
  <etc:cellImage>
    <xdr:pic>
      <xdr:nvPicPr>
        <xdr:cNvPr id="64" name="ID_30FF08EE0C5E4FD7B3A0BC175C71B507" descr="Picture"/>
        <xdr:cNvPicPr>
          <a:picLocks noChangeAspect="1"/>
        </xdr:cNvPicPr>
      </xdr:nvPicPr>
      <xdr:blipFill>
        <a:blip r:embed="rId61"/>
        <a:stretch>
          <a:fillRect/>
        </a:stretch>
      </xdr:blipFill>
      <xdr:spPr>
        <a:xfrm>
          <a:off x="5596255" y="813158140"/>
          <a:ext cx="1478280" cy="1485900"/>
        </a:xfrm>
        <a:prstGeom prst="rect">
          <a:avLst/>
        </a:prstGeom>
      </xdr:spPr>
    </xdr:pic>
  </etc:cellImage>
  <etc:cellImage>
    <xdr:pic>
      <xdr:nvPicPr>
        <xdr:cNvPr id="65" name="ID_6C9EDAB4AE284CE5819EEB6598296F3D" descr="Picture"/>
        <xdr:cNvPicPr>
          <a:picLocks noChangeAspect="1"/>
        </xdr:cNvPicPr>
      </xdr:nvPicPr>
      <xdr:blipFill>
        <a:blip r:embed="rId62"/>
        <a:stretch>
          <a:fillRect/>
        </a:stretch>
      </xdr:blipFill>
      <xdr:spPr>
        <a:xfrm>
          <a:off x="5596255" y="755766840"/>
          <a:ext cx="1478915" cy="1549400"/>
        </a:xfrm>
        <a:prstGeom prst="rect">
          <a:avLst/>
        </a:prstGeom>
      </xdr:spPr>
    </xdr:pic>
  </etc:cellImage>
  <etc:cellImage>
    <xdr:pic>
      <xdr:nvPicPr>
        <xdr:cNvPr id="66" name="ID_4E5A9138E0C1443487B196B50066FEB9" descr="Picture"/>
        <xdr:cNvPicPr>
          <a:picLocks noChangeAspect="1"/>
        </xdr:cNvPicPr>
      </xdr:nvPicPr>
      <xdr:blipFill>
        <a:blip r:embed="rId63"/>
        <a:stretch>
          <a:fillRect/>
        </a:stretch>
      </xdr:blipFill>
      <xdr:spPr>
        <a:xfrm>
          <a:off x="5596255" y="619597440"/>
          <a:ext cx="1478915" cy="2032000"/>
        </a:xfrm>
        <a:prstGeom prst="rect">
          <a:avLst/>
        </a:prstGeom>
      </xdr:spPr>
    </xdr:pic>
  </etc:cellImage>
  <etc:cellImage>
    <xdr:pic>
      <xdr:nvPicPr>
        <xdr:cNvPr id="67" name="ID_E595ADDDF5CB425A97AE0F4460916331" descr="Picture"/>
        <xdr:cNvPicPr>
          <a:picLocks noChangeAspect="1"/>
        </xdr:cNvPicPr>
      </xdr:nvPicPr>
      <xdr:blipFill>
        <a:blip r:embed="rId64"/>
        <a:stretch>
          <a:fillRect/>
        </a:stretch>
      </xdr:blipFill>
      <xdr:spPr>
        <a:xfrm>
          <a:off x="5596255" y="528906740"/>
          <a:ext cx="1478280" cy="1651000"/>
        </a:xfrm>
        <a:prstGeom prst="rect">
          <a:avLst/>
        </a:prstGeom>
      </xdr:spPr>
    </xdr:pic>
  </etc:cellImage>
  <etc:cellImage>
    <xdr:pic>
      <xdr:nvPicPr>
        <xdr:cNvPr id="69" name="ID_6789D0F93CC6404888C8098038816D29" descr="Picture"/>
        <xdr:cNvPicPr>
          <a:picLocks noChangeAspect="1"/>
        </xdr:cNvPicPr>
      </xdr:nvPicPr>
      <xdr:blipFill>
        <a:blip r:embed="rId65"/>
        <a:stretch>
          <a:fillRect/>
        </a:stretch>
      </xdr:blipFill>
      <xdr:spPr>
        <a:xfrm>
          <a:off x="5596255" y="815533040"/>
          <a:ext cx="1478280" cy="1562100"/>
        </a:xfrm>
        <a:prstGeom prst="rect">
          <a:avLst/>
        </a:prstGeom>
      </xdr:spPr>
    </xdr:pic>
  </etc:cellImage>
  <etc:cellImage>
    <xdr:pic>
      <xdr:nvPicPr>
        <xdr:cNvPr id="70" name="ID_59AF5AEE506B451B90E0350464C402FA" descr="Picture"/>
        <xdr:cNvPicPr>
          <a:picLocks noChangeAspect="1"/>
        </xdr:cNvPicPr>
      </xdr:nvPicPr>
      <xdr:blipFill>
        <a:blip r:embed="rId66"/>
        <a:stretch>
          <a:fillRect/>
        </a:stretch>
      </xdr:blipFill>
      <xdr:spPr>
        <a:xfrm>
          <a:off x="5596255" y="731522540"/>
          <a:ext cx="1395730" cy="1422400"/>
        </a:xfrm>
        <a:prstGeom prst="rect">
          <a:avLst/>
        </a:prstGeom>
      </xdr:spPr>
    </xdr:pic>
  </etc:cellImage>
  <etc:cellImage>
    <xdr:pic>
      <xdr:nvPicPr>
        <xdr:cNvPr id="71" name="ID_D0BB00854D0841609FB68806DC8F267D" descr="Picture"/>
        <xdr:cNvPicPr>
          <a:picLocks noChangeAspect="1"/>
        </xdr:cNvPicPr>
      </xdr:nvPicPr>
      <xdr:blipFill>
        <a:blip r:embed="rId67"/>
        <a:stretch>
          <a:fillRect/>
        </a:stretch>
      </xdr:blipFill>
      <xdr:spPr>
        <a:xfrm>
          <a:off x="5596255" y="447842640"/>
          <a:ext cx="1478280" cy="914400"/>
        </a:xfrm>
        <a:prstGeom prst="rect">
          <a:avLst/>
        </a:prstGeom>
      </xdr:spPr>
    </xdr:pic>
  </etc:cellImage>
  <etc:cellImage>
    <xdr:pic>
      <xdr:nvPicPr>
        <xdr:cNvPr id="72" name="ID_41A70210ACFF4351BD3DE6C0A3C57250" descr="Picture"/>
        <xdr:cNvPicPr>
          <a:picLocks noChangeAspect="1"/>
        </xdr:cNvPicPr>
      </xdr:nvPicPr>
      <xdr:blipFill>
        <a:blip r:embed="rId68"/>
        <a:stretch>
          <a:fillRect/>
        </a:stretch>
      </xdr:blipFill>
      <xdr:spPr>
        <a:xfrm>
          <a:off x="5596255" y="443092840"/>
          <a:ext cx="1101725" cy="2159000"/>
        </a:xfrm>
        <a:prstGeom prst="rect">
          <a:avLst/>
        </a:prstGeom>
      </xdr:spPr>
    </xdr:pic>
  </etc:cellImage>
  <etc:cellImage>
    <xdr:pic>
      <xdr:nvPicPr>
        <xdr:cNvPr id="73" name="ID_B46D65A1ACF74E7CBFFDB181ECAEAE8A" descr="Picture"/>
        <xdr:cNvPicPr>
          <a:picLocks noChangeAspect="1"/>
        </xdr:cNvPicPr>
      </xdr:nvPicPr>
      <xdr:blipFill>
        <a:blip r:embed="rId69"/>
        <a:stretch>
          <a:fillRect/>
        </a:stretch>
      </xdr:blipFill>
      <xdr:spPr>
        <a:xfrm>
          <a:off x="5596255" y="455970640"/>
          <a:ext cx="1164590" cy="1422400"/>
        </a:xfrm>
        <a:prstGeom prst="rect">
          <a:avLst/>
        </a:prstGeom>
      </xdr:spPr>
    </xdr:pic>
  </etc:cellImage>
  <etc:cellImage>
    <xdr:pic>
      <xdr:nvPicPr>
        <xdr:cNvPr id="74" name="ID_E508099EA155481CBD9AF11E47D58BD6" descr="Picture"/>
        <xdr:cNvPicPr>
          <a:picLocks noChangeAspect="1"/>
        </xdr:cNvPicPr>
      </xdr:nvPicPr>
      <xdr:blipFill>
        <a:blip r:embed="rId70"/>
        <a:stretch>
          <a:fillRect/>
        </a:stretch>
      </xdr:blipFill>
      <xdr:spPr>
        <a:xfrm>
          <a:off x="5596255" y="490025690"/>
          <a:ext cx="1478915" cy="1625600"/>
        </a:xfrm>
        <a:prstGeom prst="rect">
          <a:avLst/>
        </a:prstGeom>
      </xdr:spPr>
    </xdr:pic>
  </etc:cellImage>
  <etc:cellImage>
    <xdr:pic>
      <xdr:nvPicPr>
        <xdr:cNvPr id="75" name="ID_876BF629573E4302A1A3E2A8D8882CB8" descr="Picture"/>
        <xdr:cNvPicPr>
          <a:picLocks noChangeAspect="1"/>
        </xdr:cNvPicPr>
      </xdr:nvPicPr>
      <xdr:blipFill>
        <a:blip r:embed="rId71"/>
        <a:stretch>
          <a:fillRect/>
        </a:stretch>
      </xdr:blipFill>
      <xdr:spPr>
        <a:xfrm>
          <a:off x="5596255" y="762040640"/>
          <a:ext cx="1478915" cy="1524000"/>
        </a:xfrm>
        <a:prstGeom prst="rect">
          <a:avLst/>
        </a:prstGeom>
      </xdr:spPr>
    </xdr:pic>
  </etc:cellImage>
  <etc:cellImage>
    <xdr:pic>
      <xdr:nvPicPr>
        <xdr:cNvPr id="76" name="ID_BD834329418249F098E96F3CAF4E7948" descr="Picture"/>
        <xdr:cNvPicPr>
          <a:picLocks noChangeAspect="1"/>
        </xdr:cNvPicPr>
      </xdr:nvPicPr>
      <xdr:blipFill>
        <a:blip r:embed="rId72"/>
        <a:stretch>
          <a:fillRect/>
        </a:stretch>
      </xdr:blipFill>
      <xdr:spPr>
        <a:xfrm>
          <a:off x="5596255" y="713501240"/>
          <a:ext cx="1099820" cy="2006600"/>
        </a:xfrm>
        <a:prstGeom prst="rect">
          <a:avLst/>
        </a:prstGeom>
      </xdr:spPr>
    </xdr:pic>
  </etc:cellImage>
  <etc:cellImage>
    <xdr:pic>
      <xdr:nvPicPr>
        <xdr:cNvPr id="77" name="ID_5ACC4A092651462CA495CA57EFA62E14" descr="Picture"/>
        <xdr:cNvPicPr>
          <a:picLocks noChangeAspect="1"/>
        </xdr:cNvPicPr>
      </xdr:nvPicPr>
      <xdr:blipFill>
        <a:blip r:embed="rId73"/>
        <a:stretch>
          <a:fillRect/>
        </a:stretch>
      </xdr:blipFill>
      <xdr:spPr>
        <a:xfrm>
          <a:off x="5596255" y="705385940"/>
          <a:ext cx="1478280" cy="1320800"/>
        </a:xfrm>
        <a:prstGeom prst="rect">
          <a:avLst/>
        </a:prstGeom>
      </xdr:spPr>
    </xdr:pic>
  </etc:cellImage>
  <etc:cellImage>
    <xdr:pic>
      <xdr:nvPicPr>
        <xdr:cNvPr id="78" name="ID_EA5336F48CCE46DDBD258D4CC6CC8A56" descr="Picture"/>
        <xdr:cNvPicPr>
          <a:picLocks noChangeAspect="1"/>
        </xdr:cNvPicPr>
      </xdr:nvPicPr>
      <xdr:blipFill>
        <a:blip r:embed="rId74"/>
        <a:stretch>
          <a:fillRect/>
        </a:stretch>
      </xdr:blipFill>
      <xdr:spPr>
        <a:xfrm>
          <a:off x="5596255" y="593194140"/>
          <a:ext cx="1236345" cy="2019300"/>
        </a:xfrm>
        <a:prstGeom prst="rect">
          <a:avLst/>
        </a:prstGeom>
      </xdr:spPr>
    </xdr:pic>
  </etc:cellImage>
  <etc:cellImage>
    <xdr:pic>
      <xdr:nvPicPr>
        <xdr:cNvPr id="79" name="ID_508DE133993949169CCD2FEA0CCF5270" descr="Picture"/>
        <xdr:cNvPicPr>
          <a:picLocks noChangeAspect="1"/>
        </xdr:cNvPicPr>
      </xdr:nvPicPr>
      <xdr:blipFill>
        <a:blip r:embed="rId75"/>
        <a:stretch>
          <a:fillRect/>
        </a:stretch>
      </xdr:blipFill>
      <xdr:spPr>
        <a:xfrm>
          <a:off x="5596255" y="686869340"/>
          <a:ext cx="1478915" cy="1625600"/>
        </a:xfrm>
        <a:prstGeom prst="rect">
          <a:avLst/>
        </a:prstGeom>
      </xdr:spPr>
    </xdr:pic>
  </etc:cellImage>
  <etc:cellImage>
    <xdr:pic>
      <xdr:nvPicPr>
        <xdr:cNvPr id="80" name="ID_69424CFC02134CA5B77AD10C99F7149D" descr="Picture"/>
        <xdr:cNvPicPr>
          <a:picLocks noChangeAspect="1"/>
        </xdr:cNvPicPr>
      </xdr:nvPicPr>
      <xdr:blipFill>
        <a:blip r:embed="rId76"/>
        <a:stretch>
          <a:fillRect/>
        </a:stretch>
      </xdr:blipFill>
      <xdr:spPr>
        <a:xfrm>
          <a:off x="5596255" y="621629440"/>
          <a:ext cx="1233170" cy="2108200"/>
        </a:xfrm>
        <a:prstGeom prst="rect">
          <a:avLst/>
        </a:prstGeom>
      </xdr:spPr>
    </xdr:pic>
  </etc:cellImage>
  <etc:cellImage>
    <xdr:pic>
      <xdr:nvPicPr>
        <xdr:cNvPr id="81" name="ID_2F88E3D9812F4B5991D1317B710105F0" descr="Picture"/>
        <xdr:cNvPicPr>
          <a:picLocks noChangeAspect="1"/>
        </xdr:cNvPicPr>
      </xdr:nvPicPr>
      <xdr:blipFill>
        <a:blip r:embed="rId77"/>
        <a:stretch>
          <a:fillRect/>
        </a:stretch>
      </xdr:blipFill>
      <xdr:spPr>
        <a:xfrm>
          <a:off x="5596255" y="807836840"/>
          <a:ext cx="1478280" cy="1130300"/>
        </a:xfrm>
        <a:prstGeom prst="rect">
          <a:avLst/>
        </a:prstGeom>
      </xdr:spPr>
    </xdr:pic>
  </etc:cellImage>
  <etc:cellImage>
    <xdr:pic>
      <xdr:nvPicPr>
        <xdr:cNvPr id="82" name="ID_52EB230A87D7467385D82857603B55BC" descr="Picture"/>
        <xdr:cNvPicPr>
          <a:picLocks noChangeAspect="1"/>
        </xdr:cNvPicPr>
      </xdr:nvPicPr>
      <xdr:blipFill>
        <a:blip r:embed="rId78"/>
        <a:stretch>
          <a:fillRect/>
        </a:stretch>
      </xdr:blipFill>
      <xdr:spPr>
        <a:xfrm>
          <a:off x="5596255" y="782589240"/>
          <a:ext cx="1478915" cy="1625600"/>
        </a:xfrm>
        <a:prstGeom prst="rect">
          <a:avLst/>
        </a:prstGeom>
      </xdr:spPr>
    </xdr:pic>
  </etc:cellImage>
  <etc:cellImage>
    <xdr:pic>
      <xdr:nvPicPr>
        <xdr:cNvPr id="83" name="ID_73F6166F098849F4A082225E6B9FDBE7" descr="Picture"/>
        <xdr:cNvPicPr>
          <a:picLocks noChangeAspect="1"/>
        </xdr:cNvPicPr>
      </xdr:nvPicPr>
      <xdr:blipFill>
        <a:blip r:embed="rId79"/>
        <a:stretch>
          <a:fillRect/>
        </a:stretch>
      </xdr:blipFill>
      <xdr:spPr>
        <a:xfrm>
          <a:off x="5596255" y="866968040"/>
          <a:ext cx="1233170" cy="2298700"/>
        </a:xfrm>
        <a:prstGeom prst="rect">
          <a:avLst/>
        </a:prstGeom>
      </xdr:spPr>
    </xdr:pic>
  </etc:cellImage>
  <etc:cellImage>
    <xdr:pic>
      <xdr:nvPicPr>
        <xdr:cNvPr id="84" name="ID_402F3C9AF8254E828545D8BB37AF8439" descr="Picture"/>
        <xdr:cNvPicPr>
          <a:picLocks noChangeAspect="1"/>
        </xdr:cNvPicPr>
      </xdr:nvPicPr>
      <xdr:blipFill>
        <a:blip r:embed="rId80"/>
        <a:stretch>
          <a:fillRect/>
        </a:stretch>
      </xdr:blipFill>
      <xdr:spPr>
        <a:xfrm>
          <a:off x="5596255" y="693422540"/>
          <a:ext cx="1411605" cy="1727200"/>
        </a:xfrm>
        <a:prstGeom prst="rect">
          <a:avLst/>
        </a:prstGeom>
      </xdr:spPr>
    </xdr:pic>
  </etc:cellImage>
  <etc:cellImage>
    <xdr:pic>
      <xdr:nvPicPr>
        <xdr:cNvPr id="85" name="ID_A89358E72B1D4238AC27F7CE9427DA4C" descr="Picture"/>
        <xdr:cNvPicPr>
          <a:picLocks noChangeAspect="1"/>
        </xdr:cNvPicPr>
      </xdr:nvPicPr>
      <xdr:blipFill>
        <a:blip r:embed="rId81"/>
        <a:stretch>
          <a:fillRect/>
        </a:stretch>
      </xdr:blipFill>
      <xdr:spPr>
        <a:xfrm>
          <a:off x="5596255" y="741174540"/>
          <a:ext cx="1478915" cy="1447800"/>
        </a:xfrm>
        <a:prstGeom prst="rect">
          <a:avLst/>
        </a:prstGeom>
      </xdr:spPr>
    </xdr:pic>
  </etc:cellImage>
  <etc:cellImage>
    <xdr:pic>
      <xdr:nvPicPr>
        <xdr:cNvPr id="86" name="ID_E8BD89E2D7D04E9B95A49F2CD0C261A8" descr="Picture"/>
        <xdr:cNvPicPr>
          <a:picLocks noChangeAspect="1"/>
        </xdr:cNvPicPr>
      </xdr:nvPicPr>
      <xdr:blipFill>
        <a:blip r:embed="rId82"/>
        <a:stretch>
          <a:fillRect/>
        </a:stretch>
      </xdr:blipFill>
      <xdr:spPr>
        <a:xfrm>
          <a:off x="5596255" y="819470040"/>
          <a:ext cx="1478915" cy="1803400"/>
        </a:xfrm>
        <a:prstGeom prst="rect">
          <a:avLst/>
        </a:prstGeom>
      </xdr:spPr>
    </xdr:pic>
  </etc:cellImage>
  <etc:cellImage>
    <xdr:pic>
      <xdr:nvPicPr>
        <xdr:cNvPr id="87" name="ID_3123CEA6B0234A52A1359BD06D0DE40E" descr="Picture"/>
        <xdr:cNvPicPr>
          <a:picLocks noChangeAspect="1"/>
        </xdr:cNvPicPr>
      </xdr:nvPicPr>
      <xdr:blipFill>
        <a:blip r:embed="rId83"/>
        <a:stretch>
          <a:fillRect/>
        </a:stretch>
      </xdr:blipFill>
      <xdr:spPr>
        <a:xfrm>
          <a:off x="5596255" y="809411640"/>
          <a:ext cx="1478280" cy="1346200"/>
        </a:xfrm>
        <a:prstGeom prst="rect">
          <a:avLst/>
        </a:prstGeom>
      </xdr:spPr>
    </xdr:pic>
  </etc:cellImage>
  <etc:cellImage>
    <xdr:pic>
      <xdr:nvPicPr>
        <xdr:cNvPr id="88" name="ID_63EDD5368BB240D4AF9A718EBABF1EFF" descr="Picture"/>
        <xdr:cNvPicPr>
          <a:picLocks noChangeAspect="1"/>
        </xdr:cNvPicPr>
      </xdr:nvPicPr>
      <xdr:blipFill>
        <a:blip r:embed="rId84"/>
        <a:stretch>
          <a:fillRect/>
        </a:stretch>
      </xdr:blipFill>
      <xdr:spPr>
        <a:xfrm>
          <a:off x="5596255" y="679350940"/>
          <a:ext cx="1209675" cy="1828800"/>
        </a:xfrm>
        <a:prstGeom prst="rect">
          <a:avLst/>
        </a:prstGeom>
      </xdr:spPr>
    </xdr:pic>
  </etc:cellImage>
  <etc:cellImage>
    <xdr:pic>
      <xdr:nvPicPr>
        <xdr:cNvPr id="89" name="ID_B7B9E4F223D14DFDB47246B76BC14373" descr="Picture"/>
        <xdr:cNvPicPr>
          <a:picLocks noChangeAspect="1"/>
        </xdr:cNvPicPr>
      </xdr:nvPicPr>
      <xdr:blipFill>
        <a:blip r:embed="rId85"/>
        <a:stretch>
          <a:fillRect/>
        </a:stretch>
      </xdr:blipFill>
      <xdr:spPr>
        <a:xfrm>
          <a:off x="5596255" y="549302940"/>
          <a:ext cx="1478915" cy="3657600"/>
        </a:xfrm>
        <a:prstGeom prst="rect">
          <a:avLst/>
        </a:prstGeom>
      </xdr:spPr>
    </xdr:pic>
  </etc:cellImage>
  <etc:cellImage>
    <xdr:pic>
      <xdr:nvPicPr>
        <xdr:cNvPr id="90" name="ID_D169A334D0314FCC8E5E96D0EACD89C0" descr="Picture"/>
        <xdr:cNvPicPr>
          <a:picLocks noChangeAspect="1"/>
        </xdr:cNvPicPr>
      </xdr:nvPicPr>
      <xdr:blipFill>
        <a:blip r:embed="rId86"/>
        <a:stretch>
          <a:fillRect/>
        </a:stretch>
      </xdr:blipFill>
      <xdr:spPr>
        <a:xfrm>
          <a:off x="5596255" y="717184240"/>
          <a:ext cx="1478915" cy="1625600"/>
        </a:xfrm>
        <a:prstGeom prst="rect">
          <a:avLst/>
        </a:prstGeom>
      </xdr:spPr>
    </xdr:pic>
  </etc:cellImage>
  <etc:cellImage>
    <xdr:pic>
      <xdr:nvPicPr>
        <xdr:cNvPr id="91" name="ID_669BD7705907421A8D48863FE412335E" descr="Picture"/>
        <xdr:cNvPicPr>
          <a:picLocks noChangeAspect="1"/>
        </xdr:cNvPicPr>
      </xdr:nvPicPr>
      <xdr:blipFill>
        <a:blip r:embed="rId87"/>
        <a:stretch>
          <a:fillRect/>
        </a:stretch>
      </xdr:blipFill>
      <xdr:spPr>
        <a:xfrm>
          <a:off x="5596255" y="690120540"/>
          <a:ext cx="1478915" cy="1651000"/>
        </a:xfrm>
        <a:prstGeom prst="rect">
          <a:avLst/>
        </a:prstGeom>
      </xdr:spPr>
    </xdr:pic>
  </etc:cellImage>
  <etc:cellImage>
    <xdr:pic>
      <xdr:nvPicPr>
        <xdr:cNvPr id="92" name="ID_921D7FECE67A454DA95E42A5D21E5AFF" descr="Picture"/>
        <xdr:cNvPicPr>
          <a:picLocks noChangeAspect="1"/>
        </xdr:cNvPicPr>
      </xdr:nvPicPr>
      <xdr:blipFill>
        <a:blip r:embed="rId88"/>
        <a:stretch>
          <a:fillRect/>
        </a:stretch>
      </xdr:blipFill>
      <xdr:spPr>
        <a:xfrm>
          <a:off x="5596255" y="677522140"/>
          <a:ext cx="1189355" cy="1828800"/>
        </a:xfrm>
        <a:prstGeom prst="rect">
          <a:avLst/>
        </a:prstGeom>
      </xdr:spPr>
    </xdr:pic>
  </etc:cellImage>
  <etc:cellImage>
    <xdr:pic>
      <xdr:nvPicPr>
        <xdr:cNvPr id="93" name="ID_4A9C5E1F38D946109055EAC885F1C212" descr="Picture"/>
        <xdr:cNvPicPr>
          <a:picLocks noChangeAspect="1"/>
        </xdr:cNvPicPr>
      </xdr:nvPicPr>
      <xdr:blipFill>
        <a:blip r:embed="rId89"/>
        <a:stretch>
          <a:fillRect/>
        </a:stretch>
      </xdr:blipFill>
      <xdr:spPr>
        <a:xfrm>
          <a:off x="5596255" y="765317240"/>
          <a:ext cx="1478280" cy="1346200"/>
        </a:xfrm>
        <a:prstGeom prst="rect">
          <a:avLst/>
        </a:prstGeom>
      </xdr:spPr>
    </xdr:pic>
  </etc:cellImage>
  <etc:cellImage>
    <xdr:pic>
      <xdr:nvPicPr>
        <xdr:cNvPr id="94" name="ID_58B620B9EE5F411F8088DB276835012D" descr="Picture"/>
        <xdr:cNvPicPr>
          <a:picLocks noChangeAspect="1"/>
        </xdr:cNvPicPr>
      </xdr:nvPicPr>
      <xdr:blipFill>
        <a:blip r:embed="rId90"/>
        <a:stretch>
          <a:fillRect/>
        </a:stretch>
      </xdr:blipFill>
      <xdr:spPr>
        <a:xfrm>
          <a:off x="5596255" y="586234540"/>
          <a:ext cx="1478280" cy="2946400"/>
        </a:xfrm>
        <a:prstGeom prst="rect">
          <a:avLst/>
        </a:prstGeom>
      </xdr:spPr>
    </xdr:pic>
  </etc:cellImage>
  <etc:cellImage>
    <xdr:pic>
      <xdr:nvPicPr>
        <xdr:cNvPr id="95" name="ID_61925DB6C71444DC8C08FD352AD617C5" descr="Picture"/>
        <xdr:cNvPicPr>
          <a:picLocks noChangeAspect="1"/>
        </xdr:cNvPicPr>
      </xdr:nvPicPr>
      <xdr:blipFill>
        <a:blip r:embed="rId91"/>
        <a:stretch>
          <a:fillRect/>
        </a:stretch>
      </xdr:blipFill>
      <xdr:spPr>
        <a:xfrm>
          <a:off x="5596255" y="432297840"/>
          <a:ext cx="1164590" cy="1828800"/>
        </a:xfrm>
        <a:prstGeom prst="rect">
          <a:avLst/>
        </a:prstGeom>
      </xdr:spPr>
    </xdr:pic>
  </etc:cellImage>
  <etc:cellImage>
    <xdr:pic>
      <xdr:nvPicPr>
        <xdr:cNvPr id="96" name="ID_C451DFE7C328489A9492857D790FADBC" descr="Picture"/>
        <xdr:cNvPicPr>
          <a:picLocks noChangeAspect="1"/>
        </xdr:cNvPicPr>
      </xdr:nvPicPr>
      <xdr:blipFill>
        <a:blip r:embed="rId92"/>
        <a:stretch>
          <a:fillRect/>
        </a:stretch>
      </xdr:blipFill>
      <xdr:spPr>
        <a:xfrm>
          <a:off x="5596255" y="785649940"/>
          <a:ext cx="1222375" cy="1524000"/>
        </a:xfrm>
        <a:prstGeom prst="rect">
          <a:avLst/>
        </a:prstGeom>
      </xdr:spPr>
    </xdr:pic>
  </etc:cellImage>
  <etc:cellImage>
    <xdr:pic>
      <xdr:nvPicPr>
        <xdr:cNvPr id="97" name="ID_7091E8FE3BF94D7CB86B59E5BB42F8BB" descr="Picture"/>
        <xdr:cNvPicPr>
          <a:picLocks noChangeAspect="1"/>
        </xdr:cNvPicPr>
      </xdr:nvPicPr>
      <xdr:blipFill>
        <a:blip r:embed="rId93"/>
        <a:stretch>
          <a:fillRect/>
        </a:stretch>
      </xdr:blipFill>
      <xdr:spPr>
        <a:xfrm>
          <a:off x="5596255" y="434558440"/>
          <a:ext cx="1478280" cy="1155700"/>
        </a:xfrm>
        <a:prstGeom prst="rect">
          <a:avLst/>
        </a:prstGeom>
      </xdr:spPr>
    </xdr:pic>
  </etc:cellImage>
  <etc:cellImage>
    <xdr:pic>
      <xdr:nvPicPr>
        <xdr:cNvPr id="98" name="ID_86A8191F18404A7CB27EE0138964179D" descr="Picture"/>
        <xdr:cNvPicPr>
          <a:picLocks noChangeAspect="1"/>
        </xdr:cNvPicPr>
      </xdr:nvPicPr>
      <xdr:blipFill>
        <a:blip r:embed="rId94"/>
        <a:stretch>
          <a:fillRect/>
        </a:stretch>
      </xdr:blipFill>
      <xdr:spPr>
        <a:xfrm>
          <a:off x="5596255" y="502268490"/>
          <a:ext cx="1478280" cy="1117600"/>
        </a:xfrm>
        <a:prstGeom prst="rect">
          <a:avLst/>
        </a:prstGeom>
      </xdr:spPr>
    </xdr:pic>
  </etc:cellImage>
  <etc:cellImage>
    <xdr:pic>
      <xdr:nvPicPr>
        <xdr:cNvPr id="99" name="ID_6CB03ED5878B45A283529F7F2B9B3015" descr="Picture"/>
        <xdr:cNvPicPr>
          <a:picLocks noChangeAspect="1"/>
        </xdr:cNvPicPr>
      </xdr:nvPicPr>
      <xdr:blipFill>
        <a:blip r:embed="rId95"/>
        <a:stretch>
          <a:fillRect/>
        </a:stretch>
      </xdr:blipFill>
      <xdr:spPr>
        <a:xfrm>
          <a:off x="5596255" y="488603290"/>
          <a:ext cx="1478915" cy="1422400"/>
        </a:xfrm>
        <a:prstGeom prst="rect">
          <a:avLst/>
        </a:prstGeom>
      </xdr:spPr>
    </xdr:pic>
  </etc:cellImage>
  <etc:cellImage>
    <xdr:pic>
      <xdr:nvPicPr>
        <xdr:cNvPr id="100" name="ID_006BCED6FAF14B808261E6E93C79200D" descr="Picture"/>
        <xdr:cNvPicPr>
          <a:picLocks noChangeAspect="1"/>
        </xdr:cNvPicPr>
      </xdr:nvPicPr>
      <xdr:blipFill>
        <a:blip r:embed="rId96"/>
        <a:stretch>
          <a:fillRect/>
        </a:stretch>
      </xdr:blipFill>
      <xdr:spPr>
        <a:xfrm>
          <a:off x="5596255" y="753976140"/>
          <a:ext cx="1478280" cy="1536700"/>
        </a:xfrm>
        <a:prstGeom prst="rect">
          <a:avLst/>
        </a:prstGeom>
      </xdr:spPr>
    </xdr:pic>
  </etc:cellImage>
  <etc:cellImage>
    <xdr:pic>
      <xdr:nvPicPr>
        <xdr:cNvPr id="102" name="ID_501FD2DDD0024103B8454C02362D775F" descr="Picture"/>
        <xdr:cNvPicPr>
          <a:picLocks noChangeAspect="1"/>
        </xdr:cNvPicPr>
      </xdr:nvPicPr>
      <xdr:blipFill>
        <a:blip r:embed="rId97"/>
        <a:stretch>
          <a:fillRect/>
        </a:stretch>
      </xdr:blipFill>
      <xdr:spPr>
        <a:xfrm>
          <a:off x="5596255" y="578919340"/>
          <a:ext cx="1478280" cy="2933700"/>
        </a:xfrm>
        <a:prstGeom prst="rect">
          <a:avLst/>
        </a:prstGeom>
      </xdr:spPr>
    </xdr:pic>
  </etc:cellImage>
  <etc:cellImage>
    <xdr:pic>
      <xdr:nvPicPr>
        <xdr:cNvPr id="103" name="ID_E48768C0DABD497FA4B1B4DED3659B39" descr="Picture"/>
        <xdr:cNvPicPr>
          <a:picLocks noChangeAspect="1"/>
        </xdr:cNvPicPr>
      </xdr:nvPicPr>
      <xdr:blipFill>
        <a:blip r:embed="rId98"/>
        <a:stretch>
          <a:fillRect/>
        </a:stretch>
      </xdr:blipFill>
      <xdr:spPr>
        <a:xfrm>
          <a:off x="5596255" y="736513640"/>
          <a:ext cx="1478915" cy="1460500"/>
        </a:xfrm>
        <a:prstGeom prst="rect">
          <a:avLst/>
        </a:prstGeom>
      </xdr:spPr>
    </xdr:pic>
  </etc:cellImage>
  <etc:cellImage>
    <xdr:pic>
      <xdr:nvPicPr>
        <xdr:cNvPr id="104" name="ID_36480B63FB234117AC6DFDAE1353D9AB" descr="Picture"/>
        <xdr:cNvPicPr>
          <a:picLocks noChangeAspect="1"/>
        </xdr:cNvPicPr>
      </xdr:nvPicPr>
      <xdr:blipFill>
        <a:blip r:embed="rId99"/>
        <a:stretch>
          <a:fillRect/>
        </a:stretch>
      </xdr:blipFill>
      <xdr:spPr>
        <a:xfrm>
          <a:off x="5596255" y="846508340"/>
          <a:ext cx="1478915" cy="1676400"/>
        </a:xfrm>
        <a:prstGeom prst="rect">
          <a:avLst/>
        </a:prstGeom>
      </xdr:spPr>
    </xdr:pic>
  </etc:cellImage>
  <etc:cellImage>
    <xdr:pic>
      <xdr:nvPicPr>
        <xdr:cNvPr id="105" name="ID_0DDC99BB4C534F71AE4D87694AEBB4D8" descr="Picture"/>
        <xdr:cNvPicPr>
          <a:picLocks noChangeAspect="1"/>
        </xdr:cNvPicPr>
      </xdr:nvPicPr>
      <xdr:blipFill>
        <a:blip r:embed="rId100"/>
        <a:stretch>
          <a:fillRect/>
        </a:stretch>
      </xdr:blipFill>
      <xdr:spPr>
        <a:xfrm>
          <a:off x="5596255" y="424525440"/>
          <a:ext cx="1054735" cy="1828800"/>
        </a:xfrm>
        <a:prstGeom prst="rect">
          <a:avLst/>
        </a:prstGeom>
      </xdr:spPr>
    </xdr:pic>
  </etc:cellImage>
  <etc:cellImage>
    <xdr:pic>
      <xdr:nvPicPr>
        <xdr:cNvPr id="106" name="ID_22DF0790B4F04872B0DD453CF07CE383" descr="Picture"/>
        <xdr:cNvPicPr>
          <a:picLocks noChangeAspect="1"/>
        </xdr:cNvPicPr>
      </xdr:nvPicPr>
      <xdr:blipFill>
        <a:blip r:embed="rId101"/>
        <a:stretch>
          <a:fillRect/>
        </a:stretch>
      </xdr:blipFill>
      <xdr:spPr>
        <a:xfrm>
          <a:off x="5596255" y="709119740"/>
          <a:ext cx="906780" cy="2006600"/>
        </a:xfrm>
        <a:prstGeom prst="rect">
          <a:avLst/>
        </a:prstGeom>
      </xdr:spPr>
    </xdr:pic>
  </etc:cellImage>
  <etc:cellImage>
    <xdr:pic>
      <xdr:nvPicPr>
        <xdr:cNvPr id="107" name="ID_7DFA2BCC99BC4CF4B91BD12FB30ECFB7" descr="Picture"/>
        <xdr:cNvPicPr>
          <a:picLocks noChangeAspect="1"/>
        </xdr:cNvPicPr>
      </xdr:nvPicPr>
      <xdr:blipFill>
        <a:blip r:embed="rId102"/>
        <a:stretch>
          <a:fillRect/>
        </a:stretch>
      </xdr:blipFill>
      <xdr:spPr>
        <a:xfrm>
          <a:off x="5596255" y="667247840"/>
          <a:ext cx="1014095" cy="2197100"/>
        </a:xfrm>
        <a:prstGeom prst="rect">
          <a:avLst/>
        </a:prstGeom>
      </xdr:spPr>
    </xdr:pic>
  </etc:cellImage>
  <etc:cellImage>
    <xdr:pic>
      <xdr:nvPicPr>
        <xdr:cNvPr id="108" name="ID_29621510D7F44BAE99E6B2C515378D7A" descr="Picture"/>
        <xdr:cNvPicPr>
          <a:picLocks noChangeAspect="1"/>
        </xdr:cNvPicPr>
      </xdr:nvPicPr>
      <xdr:blipFill>
        <a:blip r:embed="rId103"/>
        <a:stretch>
          <a:fillRect/>
        </a:stretch>
      </xdr:blipFill>
      <xdr:spPr>
        <a:xfrm>
          <a:off x="5596255" y="684837340"/>
          <a:ext cx="1478915" cy="2032000"/>
        </a:xfrm>
        <a:prstGeom prst="rect">
          <a:avLst/>
        </a:prstGeom>
      </xdr:spPr>
    </xdr:pic>
  </etc:cellImage>
  <etc:cellImage>
    <xdr:pic>
      <xdr:nvPicPr>
        <xdr:cNvPr id="109" name="ID_4160CC662E97428496C968E41D559F85" descr="Picture"/>
        <xdr:cNvPicPr>
          <a:picLocks noChangeAspect="1"/>
        </xdr:cNvPicPr>
      </xdr:nvPicPr>
      <xdr:blipFill>
        <a:blip r:embed="rId104"/>
        <a:stretch>
          <a:fillRect/>
        </a:stretch>
      </xdr:blipFill>
      <xdr:spPr>
        <a:xfrm>
          <a:off x="5596255" y="863069140"/>
          <a:ext cx="1057910" cy="2095500"/>
        </a:xfrm>
        <a:prstGeom prst="rect">
          <a:avLst/>
        </a:prstGeom>
      </xdr:spPr>
    </xdr:pic>
  </etc:cellImage>
  <etc:cellImage>
    <xdr:pic>
      <xdr:nvPicPr>
        <xdr:cNvPr id="110" name="ID_69B8021670734A99816BAF85904FE7B8" descr="Picture"/>
        <xdr:cNvPicPr>
          <a:picLocks noChangeAspect="1"/>
        </xdr:cNvPicPr>
      </xdr:nvPicPr>
      <xdr:blipFill>
        <a:blip r:embed="rId105"/>
        <a:stretch>
          <a:fillRect/>
        </a:stretch>
      </xdr:blipFill>
      <xdr:spPr>
        <a:xfrm>
          <a:off x="5596255" y="683199040"/>
          <a:ext cx="1478280" cy="1435100"/>
        </a:xfrm>
        <a:prstGeom prst="rect">
          <a:avLst/>
        </a:prstGeom>
      </xdr:spPr>
    </xdr:pic>
  </etc:cellImage>
  <etc:cellImage>
    <xdr:pic>
      <xdr:nvPicPr>
        <xdr:cNvPr id="111" name="ID_C4039556690D454AA9E2E5EE5A1EB62C" descr="Picture"/>
        <xdr:cNvPicPr>
          <a:picLocks noChangeAspect="1"/>
        </xdr:cNvPicPr>
      </xdr:nvPicPr>
      <xdr:blipFill>
        <a:blip r:embed="rId106"/>
        <a:stretch>
          <a:fillRect/>
        </a:stretch>
      </xdr:blipFill>
      <xdr:spPr>
        <a:xfrm>
          <a:off x="5596255" y="524347440"/>
          <a:ext cx="1478915" cy="1625600"/>
        </a:xfrm>
        <a:prstGeom prst="rect">
          <a:avLst/>
        </a:prstGeom>
      </xdr:spPr>
    </xdr:pic>
  </etc:cellImage>
  <etc:cellImage>
    <xdr:pic>
      <xdr:nvPicPr>
        <xdr:cNvPr id="112" name="ID_17DB973BE51047BBB4BAF28528B2B2BA" descr="Picture"/>
        <xdr:cNvPicPr>
          <a:picLocks noChangeAspect="1"/>
        </xdr:cNvPicPr>
      </xdr:nvPicPr>
      <xdr:blipFill>
        <a:blip r:embed="rId107"/>
        <a:stretch>
          <a:fillRect/>
        </a:stretch>
      </xdr:blipFill>
      <xdr:spPr>
        <a:xfrm>
          <a:off x="5596255" y="848387940"/>
          <a:ext cx="1478280" cy="1308100"/>
        </a:xfrm>
        <a:prstGeom prst="rect">
          <a:avLst/>
        </a:prstGeom>
      </xdr:spPr>
    </xdr:pic>
  </etc:cellImage>
  <etc:cellImage>
    <xdr:pic>
      <xdr:nvPicPr>
        <xdr:cNvPr id="113" name="ID_0AD6F27D549E4EBD96C1DD82BDC6C30E" descr="Picture"/>
        <xdr:cNvPicPr>
          <a:picLocks noChangeAspect="1"/>
        </xdr:cNvPicPr>
      </xdr:nvPicPr>
      <xdr:blipFill>
        <a:blip r:embed="rId108"/>
        <a:stretch>
          <a:fillRect/>
        </a:stretch>
      </xdr:blipFill>
      <xdr:spPr>
        <a:xfrm>
          <a:off x="5596255" y="479992690"/>
          <a:ext cx="1478280" cy="1028700"/>
        </a:xfrm>
        <a:prstGeom prst="rect">
          <a:avLst/>
        </a:prstGeom>
      </xdr:spPr>
    </xdr:pic>
  </etc:cellImage>
  <etc:cellImage>
    <xdr:pic>
      <xdr:nvPicPr>
        <xdr:cNvPr id="114" name="ID_6DE8FA4DCFC94FC4977EA9C03EB6C289" descr="Picture"/>
        <xdr:cNvPicPr>
          <a:picLocks noChangeAspect="1"/>
        </xdr:cNvPicPr>
      </xdr:nvPicPr>
      <xdr:blipFill>
        <a:blip r:embed="rId109"/>
        <a:stretch>
          <a:fillRect/>
        </a:stretch>
      </xdr:blipFill>
      <xdr:spPr>
        <a:xfrm>
          <a:off x="5596255" y="500592090"/>
          <a:ext cx="1453515" cy="1422400"/>
        </a:xfrm>
        <a:prstGeom prst="rect">
          <a:avLst/>
        </a:prstGeom>
      </xdr:spPr>
    </xdr:pic>
  </etc:cellImage>
  <etc:cellImage>
    <xdr:pic>
      <xdr:nvPicPr>
        <xdr:cNvPr id="115" name="ID_9B396B05C0BF4884B91DEA87880664D2" descr="Picture"/>
        <xdr:cNvPicPr>
          <a:picLocks noChangeAspect="1"/>
        </xdr:cNvPicPr>
      </xdr:nvPicPr>
      <xdr:blipFill>
        <a:blip r:embed="rId110"/>
        <a:stretch>
          <a:fillRect/>
        </a:stretch>
      </xdr:blipFill>
      <xdr:spPr>
        <a:xfrm>
          <a:off x="5596255" y="802617140"/>
          <a:ext cx="1478280" cy="1485900"/>
        </a:xfrm>
        <a:prstGeom prst="rect">
          <a:avLst/>
        </a:prstGeom>
      </xdr:spPr>
    </xdr:pic>
  </etc:cellImage>
  <etc:cellImage>
    <xdr:pic>
      <xdr:nvPicPr>
        <xdr:cNvPr id="116" name="ID_FFF4413B9FE846C089D89D9F8CEA4931" descr="Picture"/>
        <xdr:cNvPicPr>
          <a:picLocks noChangeAspect="1"/>
        </xdr:cNvPicPr>
      </xdr:nvPicPr>
      <xdr:blipFill>
        <a:blip r:embed="rId111"/>
        <a:stretch>
          <a:fillRect/>
        </a:stretch>
      </xdr:blipFill>
      <xdr:spPr>
        <a:xfrm>
          <a:off x="5596255" y="784214840"/>
          <a:ext cx="1478915" cy="1435100"/>
        </a:xfrm>
        <a:prstGeom prst="rect">
          <a:avLst/>
        </a:prstGeom>
      </xdr:spPr>
    </xdr:pic>
  </etc:cellImage>
  <etc:cellImage>
    <xdr:pic>
      <xdr:nvPicPr>
        <xdr:cNvPr id="118" name="ID_950C5E58018F4DB185174A80C3939584" descr="Picture"/>
        <xdr:cNvPicPr>
          <a:picLocks noChangeAspect="1"/>
        </xdr:cNvPicPr>
      </xdr:nvPicPr>
      <xdr:blipFill>
        <a:blip r:embed="rId112"/>
        <a:stretch>
          <a:fillRect/>
        </a:stretch>
      </xdr:blipFill>
      <xdr:spPr>
        <a:xfrm>
          <a:off x="5596255" y="607761040"/>
          <a:ext cx="1478280" cy="1320800"/>
        </a:xfrm>
        <a:prstGeom prst="rect">
          <a:avLst/>
        </a:prstGeom>
      </xdr:spPr>
    </xdr:pic>
  </etc:cellImage>
  <etc:cellImage>
    <xdr:pic>
      <xdr:nvPicPr>
        <xdr:cNvPr id="120" name="ID_A00B9A38CE364F93A85B6227E218D2B2" descr="Picture"/>
        <xdr:cNvPicPr>
          <a:picLocks noChangeAspect="1"/>
        </xdr:cNvPicPr>
      </xdr:nvPicPr>
      <xdr:blipFill>
        <a:blip r:embed="rId113"/>
        <a:stretch>
          <a:fillRect/>
        </a:stretch>
      </xdr:blipFill>
      <xdr:spPr>
        <a:xfrm>
          <a:off x="5596255" y="557176940"/>
          <a:ext cx="1478280" cy="2540000"/>
        </a:xfrm>
        <a:prstGeom prst="rect">
          <a:avLst/>
        </a:prstGeom>
      </xdr:spPr>
    </xdr:pic>
  </etc:cellImage>
  <etc:cellImage>
    <xdr:pic>
      <xdr:nvPicPr>
        <xdr:cNvPr id="121" name="ID_CEA3105F6F304D74903699CA746EA8DE" descr="Picture"/>
        <xdr:cNvPicPr>
          <a:picLocks noChangeAspect="1"/>
        </xdr:cNvPicPr>
      </xdr:nvPicPr>
      <xdr:blipFill>
        <a:blip r:embed="rId114"/>
        <a:stretch>
          <a:fillRect/>
        </a:stretch>
      </xdr:blipFill>
      <xdr:spPr>
        <a:xfrm>
          <a:off x="5596255" y="730049340"/>
          <a:ext cx="1323975" cy="1473200"/>
        </a:xfrm>
        <a:prstGeom prst="rect">
          <a:avLst/>
        </a:prstGeom>
      </xdr:spPr>
    </xdr:pic>
  </etc:cellImage>
  <etc:cellImage>
    <xdr:pic>
      <xdr:nvPicPr>
        <xdr:cNvPr id="122" name="ID_9AA33CEB24A84106BCD128BB3EFA62B4" descr="Picture"/>
        <xdr:cNvPicPr>
          <a:picLocks noChangeAspect="1"/>
        </xdr:cNvPicPr>
      </xdr:nvPicPr>
      <xdr:blipFill>
        <a:blip r:embed="rId115"/>
        <a:stretch>
          <a:fillRect/>
        </a:stretch>
      </xdr:blipFill>
      <xdr:spPr>
        <a:xfrm>
          <a:off x="5596255" y="718809840"/>
          <a:ext cx="1478915" cy="1422400"/>
        </a:xfrm>
        <a:prstGeom prst="rect">
          <a:avLst/>
        </a:prstGeom>
      </xdr:spPr>
    </xdr:pic>
  </etc:cellImage>
  <etc:cellImage>
    <xdr:pic>
      <xdr:nvPicPr>
        <xdr:cNvPr id="123" name="ID_E7FD4451772147A58D596547E74E0891" descr="Picture"/>
        <xdr:cNvPicPr>
          <a:picLocks noChangeAspect="1"/>
        </xdr:cNvPicPr>
      </xdr:nvPicPr>
      <xdr:blipFill>
        <a:blip r:embed="rId116"/>
        <a:stretch>
          <a:fillRect/>
        </a:stretch>
      </xdr:blipFill>
      <xdr:spPr>
        <a:xfrm>
          <a:off x="5596255" y="569127640"/>
          <a:ext cx="1478280" cy="584200"/>
        </a:xfrm>
        <a:prstGeom prst="rect">
          <a:avLst/>
        </a:prstGeom>
      </xdr:spPr>
    </xdr:pic>
  </etc:cellImage>
  <etc:cellImage>
    <xdr:pic>
      <xdr:nvPicPr>
        <xdr:cNvPr id="125" name="ID_8770863CBAC9454794D3A808D3AA88FE" descr="Picture"/>
        <xdr:cNvPicPr>
          <a:picLocks noChangeAspect="1"/>
        </xdr:cNvPicPr>
      </xdr:nvPicPr>
      <xdr:blipFill>
        <a:blip r:embed="rId117"/>
        <a:stretch>
          <a:fillRect/>
        </a:stretch>
      </xdr:blipFill>
      <xdr:spPr>
        <a:xfrm>
          <a:off x="5596255" y="505875290"/>
          <a:ext cx="1145540" cy="1625600"/>
        </a:xfrm>
        <a:prstGeom prst="rect">
          <a:avLst/>
        </a:prstGeom>
      </xdr:spPr>
    </xdr:pic>
  </etc:cellImage>
  <etc:cellImage>
    <xdr:pic>
      <xdr:nvPicPr>
        <xdr:cNvPr id="126" name="ID_12E02659E3194F7D8C3D6A86D7A705D5" descr="Picture"/>
        <xdr:cNvPicPr>
          <a:picLocks noChangeAspect="1"/>
        </xdr:cNvPicPr>
      </xdr:nvPicPr>
      <xdr:blipFill>
        <a:blip r:embed="rId118"/>
        <a:stretch>
          <a:fillRect/>
        </a:stretch>
      </xdr:blipFill>
      <xdr:spPr>
        <a:xfrm>
          <a:off x="5596255" y="421274240"/>
          <a:ext cx="843280" cy="1422400"/>
        </a:xfrm>
        <a:prstGeom prst="rect">
          <a:avLst/>
        </a:prstGeom>
      </xdr:spPr>
    </xdr:pic>
  </etc:cellImage>
  <etc:cellImage>
    <xdr:pic>
      <xdr:nvPicPr>
        <xdr:cNvPr id="127" name="ID_47C028E815EF41449FA09564C9371695" descr="Picture"/>
        <xdr:cNvPicPr>
          <a:picLocks noChangeAspect="1"/>
        </xdr:cNvPicPr>
      </xdr:nvPicPr>
      <xdr:blipFill>
        <a:blip r:embed="rId119"/>
        <a:stretch>
          <a:fillRect/>
        </a:stretch>
      </xdr:blipFill>
      <xdr:spPr>
        <a:xfrm>
          <a:off x="5596255" y="520689840"/>
          <a:ext cx="1411605" cy="2235200"/>
        </a:xfrm>
        <a:prstGeom prst="rect">
          <a:avLst/>
        </a:prstGeom>
      </xdr:spPr>
    </xdr:pic>
  </etc:cellImage>
  <etc:cellImage>
    <xdr:pic>
      <xdr:nvPicPr>
        <xdr:cNvPr id="128" name="ID_03921BBB10494634BB37E86AB1E2BF89" descr="Picture"/>
        <xdr:cNvPicPr>
          <a:picLocks noChangeAspect="1"/>
        </xdr:cNvPicPr>
      </xdr:nvPicPr>
      <xdr:blipFill>
        <a:blip r:embed="rId120"/>
        <a:stretch>
          <a:fillRect/>
        </a:stretch>
      </xdr:blipFill>
      <xdr:spPr>
        <a:xfrm>
          <a:off x="5596255" y="482646990"/>
          <a:ext cx="1478915" cy="1625600"/>
        </a:xfrm>
        <a:prstGeom prst="rect">
          <a:avLst/>
        </a:prstGeom>
      </xdr:spPr>
    </xdr:pic>
  </etc:cellImage>
  <etc:cellImage>
    <xdr:pic>
      <xdr:nvPicPr>
        <xdr:cNvPr id="129" name="ID_35C40AD1217449CE87C33134416130E1" descr="Picture"/>
        <xdr:cNvPicPr>
          <a:picLocks noChangeAspect="1"/>
        </xdr:cNvPicPr>
      </xdr:nvPicPr>
      <xdr:blipFill>
        <a:blip r:embed="rId121"/>
        <a:stretch>
          <a:fillRect/>
        </a:stretch>
      </xdr:blipFill>
      <xdr:spPr>
        <a:xfrm>
          <a:off x="5596255" y="749200940"/>
          <a:ext cx="1478915" cy="1587500"/>
        </a:xfrm>
        <a:prstGeom prst="rect">
          <a:avLst/>
        </a:prstGeom>
      </xdr:spPr>
    </xdr:pic>
  </etc:cellImage>
  <etc:cellImage>
    <xdr:pic>
      <xdr:nvPicPr>
        <xdr:cNvPr id="130" name="ID_9DD644DC9B6D470F862DC6673F9B0BCB" descr="Picture"/>
        <xdr:cNvPicPr>
          <a:picLocks noChangeAspect="1"/>
        </xdr:cNvPicPr>
      </xdr:nvPicPr>
      <xdr:blipFill>
        <a:blip r:embed="rId122"/>
        <a:stretch>
          <a:fillRect/>
        </a:stretch>
      </xdr:blipFill>
      <xdr:spPr>
        <a:xfrm>
          <a:off x="5596255" y="804496740"/>
          <a:ext cx="1478280" cy="1371600"/>
        </a:xfrm>
        <a:prstGeom prst="rect">
          <a:avLst/>
        </a:prstGeom>
      </xdr:spPr>
    </xdr:pic>
  </etc:cellImage>
  <etc:cellImage>
    <xdr:pic>
      <xdr:nvPicPr>
        <xdr:cNvPr id="131" name="ID_EE744AA265F44DC190938D9DA7F9B527" descr="Picture"/>
        <xdr:cNvPicPr>
          <a:picLocks noChangeAspect="1"/>
        </xdr:cNvPicPr>
      </xdr:nvPicPr>
      <xdr:blipFill>
        <a:blip r:embed="rId123"/>
        <a:stretch>
          <a:fillRect/>
        </a:stretch>
      </xdr:blipFill>
      <xdr:spPr>
        <a:xfrm>
          <a:off x="5596255" y="541797240"/>
          <a:ext cx="1478280" cy="800100"/>
        </a:xfrm>
        <a:prstGeom prst="rect">
          <a:avLst/>
        </a:prstGeom>
      </xdr:spPr>
    </xdr:pic>
  </etc:cellImage>
  <etc:cellImage>
    <xdr:pic>
      <xdr:nvPicPr>
        <xdr:cNvPr id="132" name="ID_5D53E6CF2D9A467BB0961E34A7D41381" descr="Picture"/>
        <xdr:cNvPicPr>
          <a:picLocks noChangeAspect="1"/>
        </xdr:cNvPicPr>
      </xdr:nvPicPr>
      <xdr:blipFill>
        <a:blip r:embed="rId124"/>
        <a:stretch>
          <a:fillRect/>
        </a:stretch>
      </xdr:blipFill>
      <xdr:spPr>
        <a:xfrm>
          <a:off x="5596255" y="466803740"/>
          <a:ext cx="1478280" cy="1854200"/>
        </a:xfrm>
        <a:prstGeom prst="rect">
          <a:avLst/>
        </a:prstGeom>
      </xdr:spPr>
    </xdr:pic>
  </etc:cellImage>
  <etc:cellImage>
    <xdr:pic>
      <xdr:nvPicPr>
        <xdr:cNvPr id="133" name="ID_A9F933C15E7D48F7A9016BA9C6576D2E" descr="Picture"/>
        <xdr:cNvPicPr>
          <a:picLocks noChangeAspect="1"/>
        </xdr:cNvPicPr>
      </xdr:nvPicPr>
      <xdr:blipFill>
        <a:blip r:embed="rId125"/>
        <a:stretch>
          <a:fillRect/>
        </a:stretch>
      </xdr:blipFill>
      <xdr:spPr>
        <a:xfrm>
          <a:off x="5596255" y="673254940"/>
          <a:ext cx="1408430" cy="2616200"/>
        </a:xfrm>
        <a:prstGeom prst="rect">
          <a:avLst/>
        </a:prstGeom>
      </xdr:spPr>
    </xdr:pic>
  </etc:cellImage>
  <etc:cellImage>
    <xdr:pic>
      <xdr:nvPicPr>
        <xdr:cNvPr id="134" name="ID_34766BDE6C6B4A10ADEE6C67DD879DB9" descr="Picture"/>
        <xdr:cNvPicPr>
          <a:picLocks noChangeAspect="1"/>
        </xdr:cNvPicPr>
      </xdr:nvPicPr>
      <xdr:blipFill>
        <a:blip r:embed="rId126"/>
        <a:stretch>
          <a:fillRect/>
        </a:stretch>
      </xdr:blipFill>
      <xdr:spPr>
        <a:xfrm>
          <a:off x="5596255" y="457393040"/>
          <a:ext cx="1016635" cy="1422400"/>
        </a:xfrm>
        <a:prstGeom prst="rect">
          <a:avLst/>
        </a:prstGeom>
      </xdr:spPr>
    </xdr:pic>
  </etc:cellImage>
  <etc:cellImage>
    <xdr:pic>
      <xdr:nvPicPr>
        <xdr:cNvPr id="135" name="ID_0906AD1A4F3745D7AC731FFFAC22A41C" descr="Picture"/>
        <xdr:cNvPicPr>
          <a:picLocks noChangeAspect="1"/>
        </xdr:cNvPicPr>
      </xdr:nvPicPr>
      <xdr:blipFill>
        <a:blip r:embed="rId127"/>
        <a:stretch>
          <a:fillRect/>
        </a:stretch>
      </xdr:blipFill>
      <xdr:spPr>
        <a:xfrm>
          <a:off x="5596255" y="844781140"/>
          <a:ext cx="1478915" cy="1727200"/>
        </a:xfrm>
        <a:prstGeom prst="rect">
          <a:avLst/>
        </a:prstGeom>
      </xdr:spPr>
    </xdr:pic>
  </etc:cellImage>
  <etc:cellImage>
    <xdr:pic>
      <xdr:nvPicPr>
        <xdr:cNvPr id="136" name="ID_FF84D2D4A71043F391496FFC05E1908E" descr="Picture"/>
        <xdr:cNvPicPr>
          <a:picLocks noChangeAspect="1"/>
        </xdr:cNvPicPr>
      </xdr:nvPicPr>
      <xdr:blipFill>
        <a:blip r:embed="rId128"/>
        <a:stretch>
          <a:fillRect/>
        </a:stretch>
      </xdr:blipFill>
      <xdr:spPr>
        <a:xfrm>
          <a:off x="5596255" y="780036540"/>
          <a:ext cx="1478280" cy="1435100"/>
        </a:xfrm>
        <a:prstGeom prst="rect">
          <a:avLst/>
        </a:prstGeom>
      </xdr:spPr>
    </xdr:pic>
  </etc:cellImage>
  <etc:cellImage>
    <xdr:pic>
      <xdr:nvPicPr>
        <xdr:cNvPr id="137" name="ID_AFDDA03032904FBD92317A6B108BF5C7" descr="Picture"/>
        <xdr:cNvPicPr>
          <a:picLocks noChangeAspect="1"/>
        </xdr:cNvPicPr>
      </xdr:nvPicPr>
      <xdr:blipFill>
        <a:blip r:embed="rId129"/>
        <a:stretch>
          <a:fillRect/>
        </a:stretch>
      </xdr:blipFill>
      <xdr:spPr>
        <a:xfrm>
          <a:off x="5596255" y="460237840"/>
          <a:ext cx="1478915" cy="1498600"/>
        </a:xfrm>
        <a:prstGeom prst="rect">
          <a:avLst/>
        </a:prstGeom>
      </xdr:spPr>
    </xdr:pic>
  </etc:cellImage>
  <etc:cellImage>
    <xdr:pic>
      <xdr:nvPicPr>
        <xdr:cNvPr id="139" name="ID_AD9FBB44E7604FA592C40CDF9ACE9F7A" descr="Picture"/>
        <xdr:cNvPicPr>
          <a:picLocks noChangeAspect="1"/>
        </xdr:cNvPicPr>
      </xdr:nvPicPr>
      <xdr:blipFill>
        <a:blip r:embed="rId130"/>
        <a:stretch>
          <a:fillRect/>
        </a:stretch>
      </xdr:blipFill>
      <xdr:spPr>
        <a:xfrm>
          <a:off x="5596255" y="832284340"/>
          <a:ext cx="1299845" cy="1917700"/>
        </a:xfrm>
        <a:prstGeom prst="rect">
          <a:avLst/>
        </a:prstGeom>
      </xdr:spPr>
    </xdr:pic>
  </etc:cellImage>
  <etc:cellImage>
    <xdr:pic>
      <xdr:nvPicPr>
        <xdr:cNvPr id="140" name="ID_0115FED09CFC430DAD170AF9BEBEE079" descr="Picture"/>
        <xdr:cNvPicPr>
          <a:picLocks noChangeAspect="1"/>
        </xdr:cNvPicPr>
      </xdr:nvPicPr>
      <xdr:blipFill>
        <a:blip r:embed="rId131"/>
        <a:stretch>
          <a:fillRect/>
        </a:stretch>
      </xdr:blipFill>
      <xdr:spPr>
        <a:xfrm>
          <a:off x="5596255" y="564885840"/>
          <a:ext cx="1478280" cy="1752600"/>
        </a:xfrm>
        <a:prstGeom prst="rect">
          <a:avLst/>
        </a:prstGeom>
      </xdr:spPr>
    </xdr:pic>
  </etc:cellImage>
  <etc:cellImage>
    <xdr:pic>
      <xdr:nvPicPr>
        <xdr:cNvPr id="141" name="ID_A07749743BDA4399872C68CDE8DE3F07" descr="Picture"/>
        <xdr:cNvPicPr>
          <a:picLocks noChangeAspect="1"/>
        </xdr:cNvPicPr>
      </xdr:nvPicPr>
      <xdr:blipFill>
        <a:blip r:embed="rId132"/>
        <a:stretch>
          <a:fillRect/>
        </a:stretch>
      </xdr:blipFill>
      <xdr:spPr>
        <a:xfrm>
          <a:off x="5596255" y="498763290"/>
          <a:ext cx="1411605" cy="1828800"/>
        </a:xfrm>
        <a:prstGeom prst="rect">
          <a:avLst/>
        </a:prstGeom>
      </xdr:spPr>
    </xdr:pic>
  </etc:cellImage>
  <etc:cellImage>
    <xdr:pic>
      <xdr:nvPicPr>
        <xdr:cNvPr id="142" name="ID_FB167BA36AE84907AF6B124B687B4A43" descr="Picture"/>
        <xdr:cNvPicPr>
          <a:picLocks noChangeAspect="1"/>
        </xdr:cNvPicPr>
      </xdr:nvPicPr>
      <xdr:blipFill>
        <a:blip r:embed="rId133"/>
        <a:stretch>
          <a:fillRect/>
        </a:stretch>
      </xdr:blipFill>
      <xdr:spPr>
        <a:xfrm>
          <a:off x="5596255" y="725439240"/>
          <a:ext cx="1478280" cy="1358900"/>
        </a:xfrm>
        <a:prstGeom prst="rect">
          <a:avLst/>
        </a:prstGeom>
      </xdr:spPr>
    </xdr:pic>
  </etc:cellImage>
  <etc:cellImage>
    <xdr:pic>
      <xdr:nvPicPr>
        <xdr:cNvPr id="143" name="ID_99D1F24E89FB40DFAA1870ECCA3A01A7" descr="Picture"/>
        <xdr:cNvPicPr>
          <a:picLocks noChangeAspect="1"/>
        </xdr:cNvPicPr>
      </xdr:nvPicPr>
      <xdr:blipFill>
        <a:blip r:embed="rId134"/>
        <a:stretch>
          <a:fillRect/>
        </a:stretch>
      </xdr:blipFill>
      <xdr:spPr>
        <a:xfrm>
          <a:off x="5596255" y="627103140"/>
          <a:ext cx="1466215" cy="2476500"/>
        </a:xfrm>
        <a:prstGeom prst="rect">
          <a:avLst/>
        </a:prstGeom>
      </xdr:spPr>
    </xdr:pic>
  </etc:cellImage>
  <etc:cellImage>
    <xdr:pic>
      <xdr:nvPicPr>
        <xdr:cNvPr id="144" name="ID_0EC3C953A9144B78A7309114A92B6BE1" descr="Picture"/>
        <xdr:cNvPicPr>
          <a:picLocks noChangeAspect="1"/>
        </xdr:cNvPicPr>
      </xdr:nvPicPr>
      <xdr:blipFill>
        <a:blip r:embed="rId135"/>
        <a:stretch>
          <a:fillRect/>
        </a:stretch>
      </xdr:blipFill>
      <xdr:spPr>
        <a:xfrm>
          <a:off x="5596255" y="514612890"/>
          <a:ext cx="1196975" cy="3038475"/>
        </a:xfrm>
        <a:prstGeom prst="rect">
          <a:avLst/>
        </a:prstGeom>
      </xdr:spPr>
    </xdr:pic>
  </etc:cellImage>
  <etc:cellImage>
    <xdr:pic>
      <xdr:nvPicPr>
        <xdr:cNvPr id="145" name="ID_2AA313B7ED6742188CCE0E630607B2F9" descr="Picture"/>
        <xdr:cNvPicPr>
          <a:picLocks noChangeAspect="1"/>
        </xdr:cNvPicPr>
      </xdr:nvPicPr>
      <xdr:blipFill>
        <a:blip r:embed="rId136"/>
        <a:stretch>
          <a:fillRect/>
        </a:stretch>
      </xdr:blipFill>
      <xdr:spPr>
        <a:xfrm>
          <a:off x="5596255" y="481224590"/>
          <a:ext cx="970280" cy="1422400"/>
        </a:xfrm>
        <a:prstGeom prst="rect">
          <a:avLst/>
        </a:prstGeom>
      </xdr:spPr>
    </xdr:pic>
  </etc:cellImage>
  <etc:cellImage>
    <xdr:pic>
      <xdr:nvPicPr>
        <xdr:cNvPr id="146" name="ID_F305A554C1DC46DCB1879682ED0E5F68" descr="Picture"/>
        <xdr:cNvPicPr>
          <a:picLocks noChangeAspect="1"/>
        </xdr:cNvPicPr>
      </xdr:nvPicPr>
      <xdr:blipFill>
        <a:blip r:embed="rId137"/>
        <a:stretch>
          <a:fillRect/>
        </a:stretch>
      </xdr:blipFill>
      <xdr:spPr>
        <a:xfrm>
          <a:off x="5596255" y="513050790"/>
          <a:ext cx="1478280" cy="1282700"/>
        </a:xfrm>
        <a:prstGeom prst="rect">
          <a:avLst/>
        </a:prstGeom>
      </xdr:spPr>
    </xdr:pic>
  </etc:cellImage>
  <etc:cellImage>
    <xdr:pic>
      <xdr:nvPicPr>
        <xdr:cNvPr id="147" name="ID_BE0AA994E1464A3091E859958B947A25" descr="Picture"/>
        <xdr:cNvPicPr>
          <a:picLocks noChangeAspect="1"/>
        </xdr:cNvPicPr>
      </xdr:nvPicPr>
      <xdr:blipFill>
        <a:blip r:embed="rId138"/>
        <a:stretch>
          <a:fillRect/>
        </a:stretch>
      </xdr:blipFill>
      <xdr:spPr>
        <a:xfrm>
          <a:off x="5596255" y="766993640"/>
          <a:ext cx="1478280" cy="1358900"/>
        </a:xfrm>
        <a:prstGeom prst="rect">
          <a:avLst/>
        </a:prstGeom>
      </xdr:spPr>
    </xdr:pic>
  </etc:cellImage>
  <etc:cellImage>
    <xdr:pic>
      <xdr:nvPicPr>
        <xdr:cNvPr id="148" name="ID_C176E395264444DEB5BF37CC391C818A" descr="Picture"/>
        <xdr:cNvPicPr>
          <a:picLocks noChangeAspect="1"/>
        </xdr:cNvPicPr>
      </xdr:nvPicPr>
      <xdr:blipFill>
        <a:blip r:embed="rId139"/>
        <a:stretch>
          <a:fillRect/>
        </a:stretch>
      </xdr:blipFill>
      <xdr:spPr>
        <a:xfrm>
          <a:off x="5596255" y="829769740"/>
          <a:ext cx="1287145" cy="2514600"/>
        </a:xfrm>
        <a:prstGeom prst="rect">
          <a:avLst/>
        </a:prstGeom>
      </xdr:spPr>
    </xdr:pic>
  </etc:cellImage>
  <etc:cellImage>
    <xdr:pic>
      <xdr:nvPicPr>
        <xdr:cNvPr id="149" name="ID_EE528F7E242F4D29AB5509552A06CC97" descr="Picture"/>
        <xdr:cNvPicPr>
          <a:picLocks noChangeAspect="1"/>
        </xdr:cNvPicPr>
      </xdr:nvPicPr>
      <xdr:blipFill>
        <a:blip r:embed="rId140"/>
        <a:stretch>
          <a:fillRect/>
        </a:stretch>
      </xdr:blipFill>
      <xdr:spPr>
        <a:xfrm>
          <a:off x="5596255" y="463971640"/>
          <a:ext cx="1357630" cy="1422400"/>
        </a:xfrm>
        <a:prstGeom prst="rect">
          <a:avLst/>
        </a:prstGeom>
      </xdr:spPr>
    </xdr:pic>
  </etc:cellImage>
  <etc:cellImage>
    <xdr:pic>
      <xdr:nvPicPr>
        <xdr:cNvPr id="150" name="ID_CE9B944A2EC54F1582DD07C16414AFC5" descr="Picture"/>
        <xdr:cNvPicPr>
          <a:picLocks noChangeAspect="1"/>
        </xdr:cNvPicPr>
      </xdr:nvPicPr>
      <xdr:blipFill>
        <a:blip r:embed="rId141"/>
        <a:stretch>
          <a:fillRect/>
        </a:stretch>
      </xdr:blipFill>
      <xdr:spPr>
        <a:xfrm>
          <a:off x="5596255" y="715507840"/>
          <a:ext cx="1453515" cy="1676400"/>
        </a:xfrm>
        <a:prstGeom prst="rect">
          <a:avLst/>
        </a:prstGeom>
      </xdr:spPr>
    </xdr:pic>
  </etc:cellImage>
  <etc:cellImage>
    <xdr:pic>
      <xdr:nvPicPr>
        <xdr:cNvPr id="151" name="ID_262A95588A43400CB4087BE651D8D68F" descr="Picture"/>
        <xdr:cNvPicPr>
          <a:picLocks noChangeAspect="1"/>
        </xdr:cNvPicPr>
      </xdr:nvPicPr>
      <xdr:blipFill>
        <a:blip r:embed="rId142"/>
        <a:stretch>
          <a:fillRect/>
        </a:stretch>
      </xdr:blipFill>
      <xdr:spPr>
        <a:xfrm>
          <a:off x="5596255" y="696813440"/>
          <a:ext cx="1478915" cy="1625600"/>
        </a:xfrm>
        <a:prstGeom prst="rect">
          <a:avLst/>
        </a:prstGeom>
      </xdr:spPr>
    </xdr:pic>
  </etc:cellImage>
  <etc:cellImage>
    <xdr:pic>
      <xdr:nvPicPr>
        <xdr:cNvPr id="152" name="ID_8B3C6F7634D04C95B5191A4416706D58" descr="Picture"/>
        <xdr:cNvPicPr>
          <a:picLocks noChangeAspect="1"/>
        </xdr:cNvPicPr>
      </xdr:nvPicPr>
      <xdr:blipFill>
        <a:blip r:embed="rId143"/>
        <a:stretch>
          <a:fillRect/>
        </a:stretch>
      </xdr:blipFill>
      <xdr:spPr>
        <a:xfrm>
          <a:off x="5596255" y="560847240"/>
          <a:ext cx="1478280" cy="2514600"/>
        </a:xfrm>
        <a:prstGeom prst="rect">
          <a:avLst/>
        </a:prstGeom>
      </xdr:spPr>
    </xdr:pic>
  </etc:cellImage>
  <etc:cellImage>
    <xdr:pic>
      <xdr:nvPicPr>
        <xdr:cNvPr id="153" name="ID_BB171948FCA44AA6A11FA732013ED360" descr="Picture"/>
        <xdr:cNvPicPr>
          <a:picLocks noChangeAspect="1"/>
        </xdr:cNvPicPr>
      </xdr:nvPicPr>
      <xdr:blipFill>
        <a:blip r:embed="rId144"/>
        <a:stretch>
          <a:fillRect/>
        </a:stretch>
      </xdr:blipFill>
      <xdr:spPr>
        <a:xfrm>
          <a:off x="5596255" y="546635940"/>
          <a:ext cx="1478280" cy="1663700"/>
        </a:xfrm>
        <a:prstGeom prst="rect">
          <a:avLst/>
        </a:prstGeom>
      </xdr:spPr>
    </xdr:pic>
  </etc:cellImage>
  <etc:cellImage>
    <xdr:pic>
      <xdr:nvPicPr>
        <xdr:cNvPr id="154" name="ID_7081601D916C4E4F9C1596AC4011FDC2" descr="Picture"/>
        <xdr:cNvPicPr>
          <a:picLocks noChangeAspect="1"/>
        </xdr:cNvPicPr>
      </xdr:nvPicPr>
      <xdr:blipFill>
        <a:blip r:embed="rId145"/>
        <a:stretch>
          <a:fillRect/>
        </a:stretch>
      </xdr:blipFill>
      <xdr:spPr>
        <a:xfrm>
          <a:off x="5596255" y="728626940"/>
          <a:ext cx="1478915" cy="1422400"/>
        </a:xfrm>
        <a:prstGeom prst="rect">
          <a:avLst/>
        </a:prstGeom>
      </xdr:spPr>
    </xdr:pic>
  </etc:cellImage>
  <etc:cellImage>
    <xdr:pic>
      <xdr:nvPicPr>
        <xdr:cNvPr id="155" name="ID_08E16B2D84BE4790AEDE3B4D7475927C" descr="Picture"/>
        <xdr:cNvPicPr>
          <a:picLocks noChangeAspect="1"/>
        </xdr:cNvPicPr>
      </xdr:nvPicPr>
      <xdr:blipFill>
        <a:blip r:embed="rId146"/>
        <a:stretch>
          <a:fillRect/>
        </a:stretch>
      </xdr:blipFill>
      <xdr:spPr>
        <a:xfrm>
          <a:off x="5596255" y="92214700"/>
          <a:ext cx="1478280" cy="850900"/>
        </a:xfrm>
        <a:prstGeom prst="rect">
          <a:avLst/>
        </a:prstGeom>
      </xdr:spPr>
    </xdr:pic>
  </etc:cellImage>
  <etc:cellImage>
    <xdr:pic>
      <xdr:nvPicPr>
        <xdr:cNvPr id="156" name="ID_90F2BB7A7DDE4B3EBB9F1FED25F70E74" descr="Picture"/>
        <xdr:cNvPicPr>
          <a:picLocks noChangeAspect="1"/>
        </xdr:cNvPicPr>
      </xdr:nvPicPr>
      <xdr:blipFill>
        <a:blip r:embed="rId147"/>
        <a:stretch>
          <a:fillRect/>
        </a:stretch>
      </xdr:blipFill>
      <xdr:spPr>
        <a:xfrm>
          <a:off x="5596255" y="507500890"/>
          <a:ext cx="1029335" cy="1422400"/>
        </a:xfrm>
        <a:prstGeom prst="rect">
          <a:avLst/>
        </a:prstGeom>
      </xdr:spPr>
    </xdr:pic>
  </etc:cellImage>
  <etc:cellImage>
    <xdr:pic>
      <xdr:nvPicPr>
        <xdr:cNvPr id="157" name="ID_5E0A8D373CE5472FA9F1839BB6B153BB" descr="Picture"/>
        <xdr:cNvPicPr>
          <a:picLocks noChangeAspect="1"/>
        </xdr:cNvPicPr>
      </xdr:nvPicPr>
      <xdr:blipFill>
        <a:blip r:embed="rId148"/>
        <a:stretch>
          <a:fillRect/>
        </a:stretch>
      </xdr:blipFill>
      <xdr:spPr>
        <a:xfrm>
          <a:off x="5596255" y="834202040"/>
          <a:ext cx="1274445" cy="2095500"/>
        </a:xfrm>
        <a:prstGeom prst="rect">
          <a:avLst/>
        </a:prstGeom>
      </xdr:spPr>
    </xdr:pic>
  </etc:cellImage>
  <etc:cellImage>
    <xdr:pic>
      <xdr:nvPicPr>
        <xdr:cNvPr id="158" name="ID_7E5C76C3245841779424A4711B039D04" descr="Picture"/>
        <xdr:cNvPicPr>
          <a:picLocks noChangeAspect="1"/>
        </xdr:cNvPicPr>
      </xdr:nvPicPr>
      <xdr:blipFill>
        <a:blip r:embed="rId149"/>
        <a:stretch>
          <a:fillRect/>
        </a:stretch>
      </xdr:blipFill>
      <xdr:spPr>
        <a:xfrm>
          <a:off x="5596255" y="430418240"/>
          <a:ext cx="971550" cy="1879600"/>
        </a:xfrm>
        <a:prstGeom prst="rect">
          <a:avLst/>
        </a:prstGeom>
      </xdr:spPr>
    </xdr:pic>
  </etc:cellImage>
  <etc:cellImage>
    <xdr:pic>
      <xdr:nvPicPr>
        <xdr:cNvPr id="159" name="ID_37E1C7DB60AD4191A53FE1B81A4FBFD3" descr="Picture"/>
        <xdr:cNvPicPr>
          <a:picLocks noChangeAspect="1"/>
        </xdr:cNvPicPr>
      </xdr:nvPicPr>
      <xdr:blipFill>
        <a:blip r:embed="rId150"/>
        <a:stretch>
          <a:fillRect/>
        </a:stretch>
      </xdr:blipFill>
      <xdr:spPr>
        <a:xfrm>
          <a:off x="5596255" y="445543940"/>
          <a:ext cx="1478280" cy="1435100"/>
        </a:xfrm>
        <a:prstGeom prst="rect">
          <a:avLst/>
        </a:prstGeom>
      </xdr:spPr>
    </xdr:pic>
  </etc:cellImage>
  <etc:cellImage>
    <xdr:pic>
      <xdr:nvPicPr>
        <xdr:cNvPr id="160" name="ID_8046E2A2AE724500BFE9354823767032" descr="Picture"/>
        <xdr:cNvPicPr>
          <a:picLocks noChangeAspect="1"/>
        </xdr:cNvPicPr>
      </xdr:nvPicPr>
      <xdr:blipFill>
        <a:blip r:embed="rId151"/>
        <a:stretch>
          <a:fillRect/>
        </a:stretch>
      </xdr:blipFill>
      <xdr:spPr>
        <a:xfrm>
          <a:off x="5596255" y="426354240"/>
          <a:ext cx="843280" cy="1828800"/>
        </a:xfrm>
        <a:prstGeom prst="rect">
          <a:avLst/>
        </a:prstGeom>
      </xdr:spPr>
    </xdr:pic>
  </etc:cellImage>
  <etc:cellImage>
    <xdr:pic>
      <xdr:nvPicPr>
        <xdr:cNvPr id="161" name="ID_06A5AD4EA8D847E8A559CB63E4B423E5" descr="Picture"/>
        <xdr:cNvPicPr>
          <a:picLocks noChangeAspect="1"/>
        </xdr:cNvPicPr>
      </xdr:nvPicPr>
      <xdr:blipFill>
        <a:blip r:embed="rId152"/>
        <a:stretch>
          <a:fillRect/>
        </a:stretch>
      </xdr:blipFill>
      <xdr:spPr>
        <a:xfrm>
          <a:off x="5596255" y="811240440"/>
          <a:ext cx="1478280" cy="1346200"/>
        </a:xfrm>
        <a:prstGeom prst="rect">
          <a:avLst/>
        </a:prstGeom>
      </xdr:spPr>
    </xdr:pic>
  </etc:cellImage>
  <etc:cellImage>
    <xdr:pic>
      <xdr:nvPicPr>
        <xdr:cNvPr id="162" name="ID_A6412600076148C589DFDD20D3EF7723" descr="Picture"/>
        <xdr:cNvPicPr>
          <a:picLocks noChangeAspect="1"/>
        </xdr:cNvPicPr>
      </xdr:nvPicPr>
      <xdr:blipFill>
        <a:blip r:embed="rId153"/>
        <a:stretch>
          <a:fillRect/>
        </a:stretch>
      </xdr:blipFill>
      <xdr:spPr>
        <a:xfrm>
          <a:off x="5596255" y="739599740"/>
          <a:ext cx="1478915" cy="1574800"/>
        </a:xfrm>
        <a:prstGeom prst="rect">
          <a:avLst/>
        </a:prstGeom>
      </xdr:spPr>
    </xdr:pic>
  </etc:cellImage>
  <etc:cellImage>
    <xdr:pic>
      <xdr:nvPicPr>
        <xdr:cNvPr id="163" name="ID_64B77010CC9346C1AB739A3D76AC0F83" descr="Picture"/>
        <xdr:cNvPicPr>
          <a:picLocks noChangeAspect="1"/>
        </xdr:cNvPicPr>
      </xdr:nvPicPr>
      <xdr:blipFill>
        <a:blip r:embed="rId154"/>
        <a:stretch>
          <a:fillRect/>
        </a:stretch>
      </xdr:blipFill>
      <xdr:spPr>
        <a:xfrm>
          <a:off x="5596255" y="647550140"/>
          <a:ext cx="1299845" cy="2400300"/>
        </a:xfrm>
        <a:prstGeom prst="rect">
          <a:avLst/>
        </a:prstGeom>
      </xdr:spPr>
    </xdr:pic>
  </etc:cellImage>
  <etc:cellImage>
    <xdr:pic>
      <xdr:nvPicPr>
        <xdr:cNvPr id="164" name="ID_49731F37C88946BBA840580E5ED0646B" descr="Picture"/>
        <xdr:cNvPicPr>
          <a:picLocks noChangeAspect="1"/>
        </xdr:cNvPicPr>
      </xdr:nvPicPr>
      <xdr:blipFill>
        <a:blip r:embed="rId155"/>
        <a:stretch>
          <a:fillRect/>
        </a:stretch>
      </xdr:blipFill>
      <xdr:spPr>
        <a:xfrm>
          <a:off x="5596255" y="855550740"/>
          <a:ext cx="1478280" cy="1397000"/>
        </a:xfrm>
        <a:prstGeom prst="rect">
          <a:avLst/>
        </a:prstGeom>
      </xdr:spPr>
    </xdr:pic>
  </etc:cellImage>
  <etc:cellImage>
    <xdr:pic>
      <xdr:nvPicPr>
        <xdr:cNvPr id="165" name="ID_E1384301F5A04D90AD3EFAD2E80E812C" descr="Picture"/>
        <xdr:cNvPicPr>
          <a:picLocks noChangeAspect="1"/>
        </xdr:cNvPicPr>
      </xdr:nvPicPr>
      <xdr:blipFill>
        <a:blip r:embed="rId156"/>
        <a:stretch>
          <a:fillRect/>
        </a:stretch>
      </xdr:blipFill>
      <xdr:spPr>
        <a:xfrm>
          <a:off x="5596255" y="758992640"/>
          <a:ext cx="1478280" cy="1231900"/>
        </a:xfrm>
        <a:prstGeom prst="rect">
          <a:avLst/>
        </a:prstGeom>
      </xdr:spPr>
    </xdr:pic>
  </etc:cellImage>
  <etc:cellImage>
    <xdr:pic>
      <xdr:nvPicPr>
        <xdr:cNvPr id="166" name="ID_17FDBCD27EAC4822B5C4CCA9AD716276" descr="Picture"/>
        <xdr:cNvPicPr>
          <a:picLocks noChangeAspect="1"/>
        </xdr:cNvPicPr>
      </xdr:nvPicPr>
      <xdr:blipFill>
        <a:blip r:embed="rId157"/>
        <a:stretch>
          <a:fillRect/>
        </a:stretch>
      </xdr:blipFill>
      <xdr:spPr>
        <a:xfrm>
          <a:off x="5596255" y="428183040"/>
          <a:ext cx="1299845" cy="2235200"/>
        </a:xfrm>
        <a:prstGeom prst="rect">
          <a:avLst/>
        </a:prstGeom>
      </xdr:spPr>
    </xdr:pic>
  </etc:cellImage>
  <etc:cellImage>
    <xdr:pic>
      <xdr:nvPicPr>
        <xdr:cNvPr id="167" name="ID_E1F959ECCF1E4167905D3BA3E0162DDC" descr="Picture"/>
        <xdr:cNvPicPr>
          <a:picLocks noChangeAspect="1"/>
        </xdr:cNvPicPr>
      </xdr:nvPicPr>
      <xdr:blipFill>
        <a:blip r:embed="rId158"/>
        <a:stretch>
          <a:fillRect/>
        </a:stretch>
      </xdr:blipFill>
      <xdr:spPr>
        <a:xfrm>
          <a:off x="5596255" y="691771540"/>
          <a:ext cx="1453515" cy="1651000"/>
        </a:xfrm>
        <a:prstGeom prst="rect">
          <a:avLst/>
        </a:prstGeom>
      </xdr:spPr>
    </xdr:pic>
  </etc:cellImage>
  <etc:cellImage>
    <xdr:pic>
      <xdr:nvPicPr>
        <xdr:cNvPr id="168" name="ID_B931BCDDAD8F43CFAA995DF2A6906B04" descr="Picture"/>
        <xdr:cNvPicPr>
          <a:picLocks noChangeAspect="1"/>
        </xdr:cNvPicPr>
      </xdr:nvPicPr>
      <xdr:blipFill>
        <a:blip r:embed="rId159"/>
        <a:stretch>
          <a:fillRect/>
        </a:stretch>
      </xdr:blipFill>
      <xdr:spPr>
        <a:xfrm>
          <a:off x="5596255" y="461736440"/>
          <a:ext cx="1478915" cy="2235200"/>
        </a:xfrm>
        <a:prstGeom prst="rect">
          <a:avLst/>
        </a:prstGeom>
      </xdr:spPr>
    </xdr:pic>
  </etc:cellImage>
  <etc:cellImage>
    <xdr:pic>
      <xdr:nvPicPr>
        <xdr:cNvPr id="169" name="ID_DFC570DA22634D01A393D9D4B140C112" descr="Picture"/>
        <xdr:cNvPicPr>
          <a:picLocks noChangeAspect="1"/>
        </xdr:cNvPicPr>
      </xdr:nvPicPr>
      <xdr:blipFill>
        <a:blip r:embed="rId160"/>
        <a:stretch>
          <a:fillRect/>
        </a:stretch>
      </xdr:blipFill>
      <xdr:spPr>
        <a:xfrm>
          <a:off x="5596255" y="752248940"/>
          <a:ext cx="1478915" cy="1485900"/>
        </a:xfrm>
        <a:prstGeom prst="rect">
          <a:avLst/>
        </a:prstGeom>
      </xdr:spPr>
    </xdr:pic>
  </etc:cellImage>
  <etc:cellImage>
    <xdr:pic>
      <xdr:nvPicPr>
        <xdr:cNvPr id="170" name="ID_D6103EB8944D4756898EDD2408C4CCA9" descr="Picture"/>
        <xdr:cNvPicPr>
          <a:picLocks noChangeAspect="1"/>
        </xdr:cNvPicPr>
      </xdr:nvPicPr>
      <xdr:blipFill>
        <a:blip r:embed="rId161"/>
        <a:stretch>
          <a:fillRect/>
        </a:stretch>
      </xdr:blipFill>
      <xdr:spPr>
        <a:xfrm>
          <a:off x="5596255" y="655436840"/>
          <a:ext cx="1478915" cy="2641600"/>
        </a:xfrm>
        <a:prstGeom prst="rect">
          <a:avLst/>
        </a:prstGeom>
      </xdr:spPr>
    </xdr:pic>
  </etc:cellImage>
  <etc:cellImage>
    <xdr:pic>
      <xdr:nvPicPr>
        <xdr:cNvPr id="171" name="ID_C6E6A94DBB20472B95A37D465AF717F4" descr="Picture"/>
        <xdr:cNvPicPr>
          <a:picLocks noChangeAspect="1"/>
        </xdr:cNvPicPr>
      </xdr:nvPicPr>
      <xdr:blipFill>
        <a:blip r:embed="rId162"/>
        <a:stretch>
          <a:fillRect/>
        </a:stretch>
      </xdr:blipFill>
      <xdr:spPr>
        <a:xfrm>
          <a:off x="5596255" y="771794240"/>
          <a:ext cx="1478280" cy="1333500"/>
        </a:xfrm>
        <a:prstGeom prst="rect">
          <a:avLst/>
        </a:prstGeom>
      </xdr:spPr>
    </xdr:pic>
  </etc:cellImage>
  <etc:cellImage>
    <xdr:pic>
      <xdr:nvPicPr>
        <xdr:cNvPr id="172" name="ID_D3B511BA96C540C3A3B9CFA078031CFA" descr="Picture"/>
        <xdr:cNvPicPr>
          <a:picLocks noChangeAspect="1"/>
        </xdr:cNvPicPr>
      </xdr:nvPicPr>
      <xdr:blipFill>
        <a:blip r:embed="rId163"/>
        <a:stretch>
          <a:fillRect/>
        </a:stretch>
      </xdr:blipFill>
      <xdr:spPr>
        <a:xfrm>
          <a:off x="5596255" y="671756340"/>
          <a:ext cx="1478280" cy="1092200"/>
        </a:xfrm>
        <a:prstGeom prst="rect">
          <a:avLst/>
        </a:prstGeom>
      </xdr:spPr>
    </xdr:pic>
  </etc:cellImage>
  <etc:cellImage>
    <xdr:pic>
      <xdr:nvPicPr>
        <xdr:cNvPr id="173" name="ID_420206547ED94019847A0ABD616EC217" descr="Picture"/>
        <xdr:cNvPicPr>
          <a:picLocks noChangeAspect="1"/>
        </xdr:cNvPicPr>
      </xdr:nvPicPr>
      <xdr:blipFill>
        <a:blip r:embed="rId164"/>
        <a:stretch>
          <a:fillRect/>
        </a:stretch>
      </xdr:blipFill>
      <xdr:spPr>
        <a:xfrm>
          <a:off x="5596255" y="504008390"/>
          <a:ext cx="1478280" cy="1485900"/>
        </a:xfrm>
        <a:prstGeom prst="rect">
          <a:avLst/>
        </a:prstGeom>
      </xdr:spPr>
    </xdr:pic>
  </etc:cellImage>
  <etc:cellImage>
    <xdr:pic>
      <xdr:nvPicPr>
        <xdr:cNvPr id="174" name="ID_3E95EE2D96554056B05C8B5C388D605B" descr="Picture"/>
        <xdr:cNvPicPr>
          <a:picLocks noChangeAspect="1"/>
        </xdr:cNvPicPr>
      </xdr:nvPicPr>
      <xdr:blipFill>
        <a:blip r:embed="rId165"/>
        <a:stretch>
          <a:fillRect/>
        </a:stretch>
      </xdr:blipFill>
      <xdr:spPr>
        <a:xfrm>
          <a:off x="5596255" y="733211640"/>
          <a:ext cx="1478280" cy="1485900"/>
        </a:xfrm>
        <a:prstGeom prst="rect">
          <a:avLst/>
        </a:prstGeom>
      </xdr:spPr>
    </xdr:pic>
  </etc:cellImage>
  <etc:cellImage>
    <xdr:pic>
      <xdr:nvPicPr>
        <xdr:cNvPr id="175" name="ID_090F31CE69D0430CB712588F7D310E56" descr="Picture"/>
        <xdr:cNvPicPr>
          <a:picLocks noChangeAspect="1"/>
        </xdr:cNvPicPr>
      </xdr:nvPicPr>
      <xdr:blipFill>
        <a:blip r:embed="rId166"/>
        <a:stretch>
          <a:fillRect/>
        </a:stretch>
      </xdr:blipFill>
      <xdr:spPr>
        <a:xfrm>
          <a:off x="5596255" y="769292340"/>
          <a:ext cx="1478280" cy="1066800"/>
        </a:xfrm>
        <a:prstGeom prst="rect">
          <a:avLst/>
        </a:prstGeom>
      </xdr:spPr>
    </xdr:pic>
  </etc:cellImage>
  <etc:cellImage>
    <xdr:pic>
      <xdr:nvPicPr>
        <xdr:cNvPr id="176" name="ID_D15F0B23255A4548808E8234DF89A5E0" descr="Picture"/>
        <xdr:cNvPicPr>
          <a:picLocks noChangeAspect="1"/>
        </xdr:cNvPicPr>
      </xdr:nvPicPr>
      <xdr:blipFill>
        <a:blip r:embed="rId167"/>
        <a:stretch>
          <a:fillRect/>
        </a:stretch>
      </xdr:blipFill>
      <xdr:spPr>
        <a:xfrm>
          <a:off x="5596255" y="720981540"/>
          <a:ext cx="1478280" cy="1536700"/>
        </a:xfrm>
        <a:prstGeom prst="rect">
          <a:avLst/>
        </a:prstGeom>
      </xdr:spPr>
    </xdr:pic>
  </etc:cellImage>
  <etc:cellImage>
    <xdr:pic>
      <xdr:nvPicPr>
        <xdr:cNvPr id="178" name="ID_0531932908904F0F9D725577BAD93577" descr="Picture"/>
        <xdr:cNvPicPr>
          <a:picLocks noChangeAspect="1"/>
        </xdr:cNvPicPr>
      </xdr:nvPicPr>
      <xdr:blipFill>
        <a:blip r:embed="rId168"/>
        <a:stretch>
          <a:fillRect/>
        </a:stretch>
      </xdr:blipFill>
      <xdr:spPr>
        <a:xfrm>
          <a:off x="5596255" y="525973040"/>
          <a:ext cx="1478915" cy="2235200"/>
        </a:xfrm>
        <a:prstGeom prst="rect">
          <a:avLst/>
        </a:prstGeom>
      </xdr:spPr>
    </xdr:pic>
  </etc:cellImage>
  <etc:cellImage>
    <xdr:pic>
      <xdr:nvPicPr>
        <xdr:cNvPr id="179" name="ID_8EB9633EC8FF4AEFA3072FC6C8D48577" descr="Picture"/>
        <xdr:cNvPicPr>
          <a:picLocks noChangeAspect="1"/>
        </xdr:cNvPicPr>
      </xdr:nvPicPr>
      <xdr:blipFill>
        <a:blip r:embed="rId169"/>
        <a:stretch>
          <a:fillRect/>
        </a:stretch>
      </xdr:blipFill>
      <xdr:spPr>
        <a:xfrm>
          <a:off x="5596255" y="859221040"/>
          <a:ext cx="1478280" cy="1498600"/>
        </a:xfrm>
        <a:prstGeom prst="rect">
          <a:avLst/>
        </a:prstGeom>
      </xdr:spPr>
    </xdr:pic>
  </etc:cellImage>
  <etc:cellImage>
    <xdr:pic>
      <xdr:nvPicPr>
        <xdr:cNvPr id="180" name="ID_38028318E1574835B72DF7DDBF4BE0AF" descr="Picture"/>
        <xdr:cNvPicPr>
          <a:picLocks noChangeAspect="1"/>
        </xdr:cNvPicPr>
      </xdr:nvPicPr>
      <xdr:blipFill>
        <a:blip r:embed="rId170"/>
        <a:stretch>
          <a:fillRect/>
        </a:stretch>
      </xdr:blipFill>
      <xdr:spPr>
        <a:xfrm>
          <a:off x="5596255" y="850127840"/>
          <a:ext cx="1478280" cy="1333500"/>
        </a:xfrm>
        <a:prstGeom prst="rect">
          <a:avLst/>
        </a:prstGeom>
      </xdr:spPr>
    </xdr:pic>
  </etc:cellImage>
  <etc:cellImage>
    <xdr:pic>
      <xdr:nvPicPr>
        <xdr:cNvPr id="181" name="ID_889B1A6C37394803929A5BCCFDBE0151" descr="Picture"/>
        <xdr:cNvPicPr>
          <a:picLocks noChangeAspect="1"/>
        </xdr:cNvPicPr>
      </xdr:nvPicPr>
      <xdr:blipFill>
        <a:blip r:embed="rId171"/>
        <a:stretch>
          <a:fillRect/>
        </a:stretch>
      </xdr:blipFill>
      <xdr:spPr>
        <a:xfrm>
          <a:off x="5596255" y="836297540"/>
          <a:ext cx="1383030" cy="2057400"/>
        </a:xfrm>
        <a:prstGeom prst="rect">
          <a:avLst/>
        </a:prstGeom>
      </xdr:spPr>
    </xdr:pic>
  </etc:cellImage>
  <etc:cellImage>
    <xdr:pic>
      <xdr:nvPicPr>
        <xdr:cNvPr id="182" name="ID_B71A96C755E940B68842BB3F286F926E" descr="Picture"/>
        <xdr:cNvPicPr>
          <a:picLocks noChangeAspect="1"/>
        </xdr:cNvPicPr>
      </xdr:nvPicPr>
      <xdr:blipFill>
        <a:blip r:embed="rId172"/>
        <a:stretch>
          <a:fillRect/>
        </a:stretch>
      </xdr:blipFill>
      <xdr:spPr>
        <a:xfrm>
          <a:off x="5596255" y="372747540"/>
          <a:ext cx="1478280" cy="1498600"/>
        </a:xfrm>
        <a:prstGeom prst="rect">
          <a:avLst/>
        </a:prstGeom>
      </xdr:spPr>
    </xdr:pic>
  </etc:cellImage>
  <etc:cellImage>
    <xdr:pic>
      <xdr:nvPicPr>
        <xdr:cNvPr id="183" name="ID_4DF460D8D2E844D0A956F1E5FE4CAFD8" descr="Picture"/>
        <xdr:cNvPicPr>
          <a:picLocks noChangeAspect="1"/>
        </xdr:cNvPicPr>
      </xdr:nvPicPr>
      <xdr:blipFill>
        <a:blip r:embed="rId173"/>
        <a:stretch>
          <a:fillRect/>
        </a:stretch>
      </xdr:blipFill>
      <xdr:spPr>
        <a:xfrm>
          <a:off x="5596255" y="553328840"/>
          <a:ext cx="1478280" cy="2921000"/>
        </a:xfrm>
        <a:prstGeom prst="rect">
          <a:avLst/>
        </a:prstGeom>
      </xdr:spPr>
    </xdr:pic>
  </etc:cellImage>
  <etc:cellImage>
    <xdr:pic>
      <xdr:nvPicPr>
        <xdr:cNvPr id="184" name="ID_0AC6AD43F5E646D0B518CE6FDCC47C7F" descr="Picture"/>
        <xdr:cNvPicPr>
          <a:picLocks noChangeAspect="1"/>
        </xdr:cNvPicPr>
      </xdr:nvPicPr>
      <xdr:blipFill>
        <a:blip r:embed="rId174"/>
        <a:stretch>
          <a:fillRect/>
        </a:stretch>
      </xdr:blipFill>
      <xdr:spPr>
        <a:xfrm>
          <a:off x="5926455" y="342508840"/>
          <a:ext cx="616585" cy="1117600"/>
        </a:xfrm>
        <a:prstGeom prst="rect">
          <a:avLst/>
        </a:prstGeom>
      </xdr:spPr>
    </xdr:pic>
  </etc:cellImage>
  <etc:cellImage>
    <xdr:pic>
      <xdr:nvPicPr>
        <xdr:cNvPr id="185" name="ID_0E82575172134AB1A72951FA4F9EBB36" descr="Picture"/>
        <xdr:cNvPicPr>
          <a:picLocks noChangeAspect="1"/>
        </xdr:cNvPicPr>
      </xdr:nvPicPr>
      <xdr:blipFill>
        <a:blip r:embed="rId175"/>
        <a:stretch>
          <a:fillRect/>
        </a:stretch>
      </xdr:blipFill>
      <xdr:spPr>
        <a:xfrm>
          <a:off x="5596255" y="723508840"/>
          <a:ext cx="1478280" cy="1371600"/>
        </a:xfrm>
        <a:prstGeom prst="rect">
          <a:avLst/>
        </a:prstGeom>
      </xdr:spPr>
    </xdr:pic>
  </etc:cellImage>
  <etc:cellImage>
    <xdr:pic>
      <xdr:nvPicPr>
        <xdr:cNvPr id="186" name="ID_7EE0BCFA4CDD4272A6617149689BDB73" descr="Picture"/>
        <xdr:cNvPicPr>
          <a:picLocks noChangeAspect="1"/>
        </xdr:cNvPicPr>
      </xdr:nvPicPr>
      <xdr:blipFill>
        <a:blip r:embed="rId176"/>
        <a:stretch>
          <a:fillRect/>
        </a:stretch>
      </xdr:blipFill>
      <xdr:spPr>
        <a:xfrm>
          <a:off x="5596255" y="851905840"/>
          <a:ext cx="1478280" cy="1371600"/>
        </a:xfrm>
        <a:prstGeom prst="rect">
          <a:avLst/>
        </a:prstGeom>
      </xdr:spPr>
    </xdr:pic>
  </etc:cellImage>
  <etc:cellImage>
    <xdr:pic>
      <xdr:nvPicPr>
        <xdr:cNvPr id="187" name="ID_2E8A9A65A912439195579125E0E6AFD0" descr="Picture"/>
        <xdr:cNvPicPr>
          <a:picLocks noChangeAspect="1"/>
        </xdr:cNvPicPr>
      </xdr:nvPicPr>
      <xdr:blipFill>
        <a:blip r:embed="rId177"/>
        <a:stretch>
          <a:fillRect/>
        </a:stretch>
      </xdr:blipFill>
      <xdr:spPr>
        <a:xfrm>
          <a:off x="6536055" y="194050920"/>
          <a:ext cx="616585" cy="1066800"/>
        </a:xfrm>
        <a:prstGeom prst="rect">
          <a:avLst/>
        </a:prstGeom>
      </xdr:spPr>
    </xdr:pic>
  </etc:cellImage>
  <etc:cellImage>
    <xdr:pic>
      <xdr:nvPicPr>
        <xdr:cNvPr id="188" name="ID_D3DDB74DD1E446DB81E48362A7F06539" descr="Picture"/>
        <xdr:cNvPicPr>
          <a:picLocks noChangeAspect="1"/>
        </xdr:cNvPicPr>
      </xdr:nvPicPr>
      <xdr:blipFill>
        <a:blip r:embed="rId178"/>
        <a:stretch>
          <a:fillRect/>
        </a:stretch>
      </xdr:blipFill>
      <xdr:spPr>
        <a:xfrm>
          <a:off x="5596255" y="582576940"/>
          <a:ext cx="1478280" cy="2933700"/>
        </a:xfrm>
        <a:prstGeom prst="rect">
          <a:avLst/>
        </a:prstGeom>
      </xdr:spPr>
    </xdr:pic>
  </etc:cellImage>
  <etc:cellImage>
    <xdr:pic>
      <xdr:nvPicPr>
        <xdr:cNvPr id="193" name="ID_015BB116C8AB4C6184E79E657501CDA7" descr="Picture"/>
        <xdr:cNvPicPr>
          <a:picLocks noChangeAspect="1"/>
        </xdr:cNvPicPr>
      </xdr:nvPicPr>
      <xdr:blipFill>
        <a:blip r:embed="rId179"/>
        <a:stretch>
          <a:fillRect/>
        </a:stretch>
      </xdr:blipFill>
      <xdr:spPr>
        <a:xfrm>
          <a:off x="5710555" y="301856140"/>
          <a:ext cx="996950" cy="889000"/>
        </a:xfrm>
        <a:prstGeom prst="rect">
          <a:avLst/>
        </a:prstGeom>
      </xdr:spPr>
    </xdr:pic>
  </etc:cellImage>
  <etc:cellImage>
    <xdr:pic>
      <xdr:nvPicPr>
        <xdr:cNvPr id="194" name="ID_DEA8F58B345846EB8D95EAAC8D6B48BF" descr="Picture"/>
        <xdr:cNvPicPr>
          <a:picLocks noChangeAspect="1"/>
        </xdr:cNvPicPr>
      </xdr:nvPicPr>
      <xdr:blipFill>
        <a:blip r:embed="rId180"/>
        <a:stretch>
          <a:fillRect/>
        </a:stretch>
      </xdr:blipFill>
      <xdr:spPr>
        <a:xfrm>
          <a:off x="5659755" y="266479020"/>
          <a:ext cx="1323975" cy="1143000"/>
        </a:xfrm>
        <a:prstGeom prst="rect">
          <a:avLst/>
        </a:prstGeom>
      </xdr:spPr>
    </xdr:pic>
  </etc:cellImage>
  <etc:cellImage>
    <xdr:pic>
      <xdr:nvPicPr>
        <xdr:cNvPr id="195" name="ID_56D21A6E352340D4B8F0005D3B3B5804" descr="Picture"/>
        <xdr:cNvPicPr>
          <a:picLocks noChangeAspect="1"/>
        </xdr:cNvPicPr>
      </xdr:nvPicPr>
      <xdr:blipFill>
        <a:blip r:embed="rId181"/>
        <a:stretch>
          <a:fillRect/>
        </a:stretch>
      </xdr:blipFill>
      <xdr:spPr>
        <a:xfrm>
          <a:off x="5799455" y="137650220"/>
          <a:ext cx="1233170" cy="1905000"/>
        </a:xfrm>
        <a:prstGeom prst="rect">
          <a:avLst/>
        </a:prstGeom>
      </xdr:spPr>
    </xdr:pic>
  </etc:cellImage>
  <etc:cellImage>
    <xdr:pic>
      <xdr:nvPicPr>
        <xdr:cNvPr id="196" name="ID_A2E5AD810FD64F1183D21BF96BF8F8FC" descr="Picture"/>
        <xdr:cNvPicPr>
          <a:picLocks noChangeAspect="1"/>
        </xdr:cNvPicPr>
      </xdr:nvPicPr>
      <xdr:blipFill>
        <a:blip r:embed="rId182"/>
        <a:stretch>
          <a:fillRect/>
        </a:stretch>
      </xdr:blipFill>
      <xdr:spPr>
        <a:xfrm>
          <a:off x="6370955" y="207119220"/>
          <a:ext cx="616585" cy="1435100"/>
        </a:xfrm>
        <a:prstGeom prst="rect">
          <a:avLst/>
        </a:prstGeom>
      </xdr:spPr>
    </xdr:pic>
  </etc:cellImage>
  <etc:cellImage>
    <xdr:pic>
      <xdr:nvPicPr>
        <xdr:cNvPr id="197" name="ID_81342FE8BC2A4D9086F7F7F7868E5F97" descr="Picture"/>
        <xdr:cNvPicPr>
          <a:picLocks noChangeAspect="1"/>
        </xdr:cNvPicPr>
      </xdr:nvPicPr>
      <xdr:blipFill>
        <a:blip r:embed="rId183"/>
        <a:stretch>
          <a:fillRect/>
        </a:stretch>
      </xdr:blipFill>
      <xdr:spPr>
        <a:xfrm>
          <a:off x="5875655" y="86029800"/>
          <a:ext cx="926465" cy="1816100"/>
        </a:xfrm>
        <a:prstGeom prst="rect">
          <a:avLst/>
        </a:prstGeom>
      </xdr:spPr>
    </xdr:pic>
  </etc:cellImage>
  <etc:cellImage>
    <xdr:pic>
      <xdr:nvPicPr>
        <xdr:cNvPr id="198" name="ID_9A943270945745D49DC0FCC67C604D14" descr="Picture"/>
        <xdr:cNvPicPr>
          <a:picLocks noChangeAspect="1"/>
        </xdr:cNvPicPr>
      </xdr:nvPicPr>
      <xdr:blipFill>
        <a:blip r:embed="rId184"/>
        <a:stretch>
          <a:fillRect/>
        </a:stretch>
      </xdr:blipFill>
      <xdr:spPr>
        <a:xfrm>
          <a:off x="5596255" y="923190940"/>
          <a:ext cx="1453515" cy="2019300"/>
        </a:xfrm>
        <a:prstGeom prst="rect">
          <a:avLst/>
        </a:prstGeom>
      </xdr:spPr>
    </xdr:pic>
  </etc:cellImage>
  <etc:cellImage>
    <xdr:pic>
      <xdr:nvPicPr>
        <xdr:cNvPr id="199" name="ID_A8BFAE8300BB45408B72A60B13F75FD2" descr="Picture"/>
        <xdr:cNvPicPr>
          <a:picLocks noChangeAspect="1"/>
        </xdr:cNvPicPr>
      </xdr:nvPicPr>
      <xdr:blipFill>
        <a:blip r:embed="rId185"/>
        <a:stretch>
          <a:fillRect/>
        </a:stretch>
      </xdr:blipFill>
      <xdr:spPr>
        <a:xfrm>
          <a:off x="6396355" y="75145900"/>
          <a:ext cx="616585" cy="1676400"/>
        </a:xfrm>
        <a:prstGeom prst="rect">
          <a:avLst/>
        </a:prstGeom>
      </xdr:spPr>
    </xdr:pic>
  </etc:cellImage>
  <etc:cellImage>
    <xdr:pic>
      <xdr:nvPicPr>
        <xdr:cNvPr id="200" name="ID_6CEAA9925D6F457F9B2A83EC69388432" descr="Picture"/>
        <xdr:cNvPicPr>
          <a:picLocks noChangeAspect="1"/>
        </xdr:cNvPicPr>
      </xdr:nvPicPr>
      <xdr:blipFill>
        <a:blip r:embed="rId186"/>
        <a:stretch>
          <a:fillRect/>
        </a:stretch>
      </xdr:blipFill>
      <xdr:spPr>
        <a:xfrm>
          <a:off x="5596255" y="609437440"/>
          <a:ext cx="1478915" cy="2032000"/>
        </a:xfrm>
        <a:prstGeom prst="rect">
          <a:avLst/>
        </a:prstGeom>
      </xdr:spPr>
    </xdr:pic>
  </etc:cellImage>
  <etc:cellImage>
    <xdr:pic>
      <xdr:nvPicPr>
        <xdr:cNvPr id="201" name="ID_89E11B1E87024AE8ACB53FB6E3EB4C98" descr="Picture"/>
        <xdr:cNvPicPr>
          <a:picLocks noChangeAspect="1"/>
        </xdr:cNvPicPr>
      </xdr:nvPicPr>
      <xdr:blipFill>
        <a:blip r:embed="rId187"/>
        <a:stretch>
          <a:fillRect/>
        </a:stretch>
      </xdr:blipFill>
      <xdr:spPr>
        <a:xfrm>
          <a:off x="5774055" y="164663120"/>
          <a:ext cx="1236345" cy="1574800"/>
        </a:xfrm>
        <a:prstGeom prst="rect">
          <a:avLst/>
        </a:prstGeom>
      </xdr:spPr>
    </xdr:pic>
  </etc:cellImage>
  <etc:cellImage>
    <xdr:pic>
      <xdr:nvPicPr>
        <xdr:cNvPr id="202" name="ID_2D76E05E2BC3481DBC37882EBAC7A5A3" descr="Picture"/>
        <xdr:cNvPicPr>
          <a:picLocks noChangeAspect="1"/>
        </xdr:cNvPicPr>
      </xdr:nvPicPr>
      <xdr:blipFill>
        <a:blip r:embed="rId188"/>
        <a:stretch>
          <a:fillRect/>
        </a:stretch>
      </xdr:blipFill>
      <xdr:spPr>
        <a:xfrm>
          <a:off x="5596255" y="904306040"/>
          <a:ext cx="1209675" cy="2197100"/>
        </a:xfrm>
        <a:prstGeom prst="rect">
          <a:avLst/>
        </a:prstGeom>
      </xdr:spPr>
    </xdr:pic>
  </etc:cellImage>
  <etc:cellImage>
    <xdr:pic>
      <xdr:nvPicPr>
        <xdr:cNvPr id="203" name="ID_C620E07228694A779BD1EB0E5D4B1F7A" descr="Picture"/>
        <xdr:cNvPicPr>
          <a:picLocks noChangeAspect="1"/>
        </xdr:cNvPicPr>
      </xdr:nvPicPr>
      <xdr:blipFill>
        <a:blip r:embed="rId189"/>
        <a:stretch>
          <a:fillRect/>
        </a:stretch>
      </xdr:blipFill>
      <xdr:spPr>
        <a:xfrm>
          <a:off x="6015355" y="50419000"/>
          <a:ext cx="1014095" cy="2108200"/>
        </a:xfrm>
        <a:prstGeom prst="rect">
          <a:avLst/>
        </a:prstGeom>
      </xdr:spPr>
    </xdr:pic>
  </etc:cellImage>
  <etc:cellImage>
    <xdr:pic>
      <xdr:nvPicPr>
        <xdr:cNvPr id="204" name="ID_BFC523038E8649859925D580D698E10C" descr="Picture"/>
        <xdr:cNvPicPr>
          <a:picLocks noChangeAspect="1"/>
        </xdr:cNvPicPr>
      </xdr:nvPicPr>
      <xdr:blipFill>
        <a:blip r:embed="rId190"/>
        <a:stretch>
          <a:fillRect/>
        </a:stretch>
      </xdr:blipFill>
      <xdr:spPr>
        <a:xfrm>
          <a:off x="6167755" y="155646120"/>
          <a:ext cx="939165" cy="1600200"/>
        </a:xfrm>
        <a:prstGeom prst="rect">
          <a:avLst/>
        </a:prstGeom>
      </xdr:spPr>
    </xdr:pic>
  </etc:cellImage>
  <etc:cellImage>
    <xdr:pic>
      <xdr:nvPicPr>
        <xdr:cNvPr id="205" name="ID_EFA71CC90A3F41D2B77F8F29C0647985" descr="Picture"/>
        <xdr:cNvPicPr>
          <a:picLocks noChangeAspect="1"/>
        </xdr:cNvPicPr>
      </xdr:nvPicPr>
      <xdr:blipFill>
        <a:blip r:embed="rId191"/>
        <a:stretch>
          <a:fillRect/>
        </a:stretch>
      </xdr:blipFill>
      <xdr:spPr>
        <a:xfrm>
          <a:off x="5596255" y="695149740"/>
          <a:ext cx="1144905" cy="1663700"/>
        </a:xfrm>
        <a:prstGeom prst="rect">
          <a:avLst/>
        </a:prstGeom>
      </xdr:spPr>
    </xdr:pic>
  </etc:cellImage>
  <etc:cellImage>
    <xdr:pic>
      <xdr:nvPicPr>
        <xdr:cNvPr id="207" name="ID_A08664E636FB4C26852F2C167413647E" descr="Picture"/>
        <xdr:cNvPicPr>
          <a:picLocks noChangeAspect="1"/>
        </xdr:cNvPicPr>
      </xdr:nvPicPr>
      <xdr:blipFill>
        <a:blip r:embed="rId192"/>
        <a:stretch>
          <a:fillRect/>
        </a:stretch>
      </xdr:blipFill>
      <xdr:spPr>
        <a:xfrm>
          <a:off x="5850255" y="341403940"/>
          <a:ext cx="716280" cy="863600"/>
        </a:xfrm>
        <a:prstGeom prst="rect">
          <a:avLst/>
        </a:prstGeom>
      </xdr:spPr>
    </xdr:pic>
  </etc:cellImage>
  <etc:cellImage>
    <xdr:pic>
      <xdr:nvPicPr>
        <xdr:cNvPr id="208" name="ID_7818817F1E6141199902EA9B9C1C5F69" descr="Picture"/>
        <xdr:cNvPicPr>
          <a:picLocks noChangeAspect="1"/>
        </xdr:cNvPicPr>
      </xdr:nvPicPr>
      <xdr:blipFill>
        <a:blip r:embed="rId193"/>
        <a:stretch>
          <a:fillRect/>
        </a:stretch>
      </xdr:blipFill>
      <xdr:spPr>
        <a:xfrm>
          <a:off x="6040755" y="145943320"/>
          <a:ext cx="1042035" cy="1511300"/>
        </a:xfrm>
        <a:prstGeom prst="rect">
          <a:avLst/>
        </a:prstGeom>
      </xdr:spPr>
    </xdr:pic>
  </etc:cellImage>
  <etc:cellImage>
    <xdr:pic>
      <xdr:nvPicPr>
        <xdr:cNvPr id="209" name="ID_F8B2D1B0DCA6450081062EDFC6390DBB" descr="Picture"/>
        <xdr:cNvPicPr>
          <a:picLocks noChangeAspect="1"/>
        </xdr:cNvPicPr>
      </xdr:nvPicPr>
      <xdr:blipFill>
        <a:blip r:embed="rId194"/>
        <a:stretch>
          <a:fillRect/>
        </a:stretch>
      </xdr:blipFill>
      <xdr:spPr>
        <a:xfrm>
          <a:off x="5814060" y="477144080"/>
          <a:ext cx="1189355" cy="2211070"/>
        </a:xfrm>
        <a:prstGeom prst="rect">
          <a:avLst/>
        </a:prstGeom>
      </xdr:spPr>
    </xdr:pic>
  </etc:cellImage>
  <etc:cellImage>
    <xdr:pic>
      <xdr:nvPicPr>
        <xdr:cNvPr id="210" name="ID_EABA90CE540F42B2A48BC2FCF7EC8A89" descr="Picture"/>
        <xdr:cNvPicPr>
          <a:picLocks noChangeAspect="1"/>
        </xdr:cNvPicPr>
      </xdr:nvPicPr>
      <xdr:blipFill>
        <a:blip r:embed="rId195"/>
        <a:stretch>
          <a:fillRect/>
        </a:stretch>
      </xdr:blipFill>
      <xdr:spPr>
        <a:xfrm>
          <a:off x="5596255" y="899886440"/>
          <a:ext cx="1222375" cy="2032000"/>
        </a:xfrm>
        <a:prstGeom prst="rect">
          <a:avLst/>
        </a:prstGeom>
      </xdr:spPr>
    </xdr:pic>
  </etc:cellImage>
  <etc:cellImage>
    <xdr:pic>
      <xdr:nvPicPr>
        <xdr:cNvPr id="211" name="ID_66697E12137745CA92A95FEAAE989A31" descr="Picture"/>
        <xdr:cNvPicPr>
          <a:picLocks noChangeAspect="1"/>
        </xdr:cNvPicPr>
      </xdr:nvPicPr>
      <xdr:blipFill>
        <a:blip r:embed="rId196"/>
        <a:stretch>
          <a:fillRect/>
        </a:stretch>
      </xdr:blipFill>
      <xdr:spPr>
        <a:xfrm>
          <a:off x="5659755" y="45110400"/>
          <a:ext cx="1415415" cy="2438400"/>
        </a:xfrm>
        <a:prstGeom prst="rect">
          <a:avLst/>
        </a:prstGeom>
      </xdr:spPr>
    </xdr:pic>
  </etc:cellImage>
  <etc:cellImage>
    <xdr:pic>
      <xdr:nvPicPr>
        <xdr:cNvPr id="212" name="ID_A1DEE466E05A41F8BD6F1B0499498A74" descr="Picture"/>
        <xdr:cNvPicPr>
          <a:picLocks noChangeAspect="1"/>
        </xdr:cNvPicPr>
      </xdr:nvPicPr>
      <xdr:blipFill>
        <a:blip r:embed="rId197"/>
        <a:stretch>
          <a:fillRect/>
        </a:stretch>
      </xdr:blipFill>
      <xdr:spPr>
        <a:xfrm>
          <a:off x="5685155" y="88011000"/>
          <a:ext cx="1014095" cy="1955800"/>
        </a:xfrm>
        <a:prstGeom prst="rect">
          <a:avLst/>
        </a:prstGeom>
      </xdr:spPr>
    </xdr:pic>
  </etc:cellImage>
  <etc:cellImage>
    <xdr:pic>
      <xdr:nvPicPr>
        <xdr:cNvPr id="213" name="ID_9EC4F06DF3FE459C82DC337BABB322AD" descr="Picture"/>
        <xdr:cNvPicPr>
          <a:picLocks noChangeAspect="1"/>
        </xdr:cNvPicPr>
      </xdr:nvPicPr>
      <xdr:blipFill>
        <a:blip r:embed="rId198"/>
        <a:stretch>
          <a:fillRect/>
        </a:stretch>
      </xdr:blipFill>
      <xdr:spPr>
        <a:xfrm>
          <a:off x="5710555" y="97091500"/>
          <a:ext cx="1274445" cy="1485900"/>
        </a:xfrm>
        <a:prstGeom prst="rect">
          <a:avLst/>
        </a:prstGeom>
      </xdr:spPr>
    </xdr:pic>
  </etc:cellImage>
  <etc:cellImage>
    <xdr:pic>
      <xdr:nvPicPr>
        <xdr:cNvPr id="214" name="ID_0E86D6243EA542C1B0E108CE9E94183C" descr="Picture"/>
        <xdr:cNvPicPr>
          <a:picLocks noChangeAspect="1"/>
        </xdr:cNvPicPr>
      </xdr:nvPicPr>
      <xdr:blipFill>
        <a:blip r:embed="rId199"/>
        <a:stretch>
          <a:fillRect/>
        </a:stretch>
      </xdr:blipFill>
      <xdr:spPr>
        <a:xfrm>
          <a:off x="5989955" y="109341920"/>
          <a:ext cx="754380" cy="1587500"/>
        </a:xfrm>
        <a:prstGeom prst="rect">
          <a:avLst/>
        </a:prstGeom>
      </xdr:spPr>
    </xdr:pic>
  </etc:cellImage>
  <etc:cellImage>
    <xdr:pic>
      <xdr:nvPicPr>
        <xdr:cNvPr id="215" name="ID_7ACC6F997DC04F5EADEDA92EF89E2C59" descr="Picture"/>
        <xdr:cNvPicPr>
          <a:picLocks noChangeAspect="1"/>
        </xdr:cNvPicPr>
      </xdr:nvPicPr>
      <xdr:blipFill>
        <a:blip r:embed="rId200"/>
        <a:stretch>
          <a:fillRect/>
        </a:stretch>
      </xdr:blipFill>
      <xdr:spPr>
        <a:xfrm>
          <a:off x="6185535" y="168424860"/>
          <a:ext cx="690880" cy="1308100"/>
        </a:xfrm>
        <a:prstGeom prst="rect">
          <a:avLst/>
        </a:prstGeom>
      </xdr:spPr>
    </xdr:pic>
  </etc:cellImage>
  <etc:cellImage>
    <xdr:pic>
      <xdr:nvPicPr>
        <xdr:cNvPr id="216" name="ID_3B1CAE82E2B04906B3E4DABA2269E795" descr="Picture"/>
        <xdr:cNvPicPr>
          <a:picLocks noChangeAspect="1"/>
        </xdr:cNvPicPr>
      </xdr:nvPicPr>
      <xdr:blipFill>
        <a:blip r:embed="rId201"/>
        <a:stretch>
          <a:fillRect/>
        </a:stretch>
      </xdr:blipFill>
      <xdr:spPr>
        <a:xfrm>
          <a:off x="5596255" y="918199840"/>
          <a:ext cx="1478915" cy="1422400"/>
        </a:xfrm>
        <a:prstGeom prst="rect">
          <a:avLst/>
        </a:prstGeom>
      </xdr:spPr>
    </xdr:pic>
  </etc:cellImage>
  <etc:cellImage>
    <xdr:pic>
      <xdr:nvPicPr>
        <xdr:cNvPr id="217" name="ID_E3AB7E6BAF0548CC97D0CF618662275F" descr="Picture"/>
        <xdr:cNvPicPr>
          <a:picLocks noChangeAspect="1"/>
        </xdr:cNvPicPr>
      </xdr:nvPicPr>
      <xdr:blipFill>
        <a:blip r:embed="rId202"/>
        <a:stretch>
          <a:fillRect/>
        </a:stretch>
      </xdr:blipFill>
      <xdr:spPr>
        <a:xfrm>
          <a:off x="6180455" y="67068700"/>
          <a:ext cx="754380" cy="1574800"/>
        </a:xfrm>
        <a:prstGeom prst="rect">
          <a:avLst/>
        </a:prstGeom>
      </xdr:spPr>
    </xdr:pic>
  </etc:cellImage>
  <etc:cellImage>
    <xdr:pic>
      <xdr:nvPicPr>
        <xdr:cNvPr id="219" name="ID_48A9FC258C1C466EAC39C41284B98F93" descr="Picture"/>
        <xdr:cNvPicPr>
          <a:picLocks noChangeAspect="1"/>
        </xdr:cNvPicPr>
      </xdr:nvPicPr>
      <xdr:blipFill>
        <a:blip r:embed="rId203"/>
        <a:stretch>
          <a:fillRect/>
        </a:stretch>
      </xdr:blipFill>
      <xdr:spPr>
        <a:xfrm>
          <a:off x="5888355" y="205265020"/>
          <a:ext cx="1144905" cy="1435100"/>
        </a:xfrm>
        <a:prstGeom prst="rect">
          <a:avLst/>
        </a:prstGeom>
      </xdr:spPr>
    </xdr:pic>
  </etc:cellImage>
  <etc:cellImage>
    <xdr:pic>
      <xdr:nvPicPr>
        <xdr:cNvPr id="220" name="ID_F56C5DE1B20E47E9BD3CCF026D832E7A" descr="Picture"/>
        <xdr:cNvPicPr>
          <a:picLocks noChangeAspect="1"/>
        </xdr:cNvPicPr>
      </xdr:nvPicPr>
      <xdr:blipFill>
        <a:blip r:embed="rId204"/>
        <a:stretch>
          <a:fillRect/>
        </a:stretch>
      </xdr:blipFill>
      <xdr:spPr>
        <a:xfrm>
          <a:off x="5951855" y="337632040"/>
          <a:ext cx="817880" cy="1676400"/>
        </a:xfrm>
        <a:prstGeom prst="rect">
          <a:avLst/>
        </a:prstGeom>
      </xdr:spPr>
    </xdr:pic>
  </etc:cellImage>
  <etc:cellImage>
    <xdr:pic>
      <xdr:nvPicPr>
        <xdr:cNvPr id="221" name="ID_682229AFB97949AEAD77650E0909928A" descr="Picture"/>
        <xdr:cNvPicPr>
          <a:picLocks noChangeAspect="1"/>
        </xdr:cNvPicPr>
      </xdr:nvPicPr>
      <xdr:blipFill>
        <a:blip r:embed="rId205"/>
        <a:stretch>
          <a:fillRect/>
        </a:stretch>
      </xdr:blipFill>
      <xdr:spPr>
        <a:xfrm>
          <a:off x="5761355" y="111462820"/>
          <a:ext cx="1101725" cy="1308100"/>
        </a:xfrm>
        <a:prstGeom prst="rect">
          <a:avLst/>
        </a:prstGeom>
      </xdr:spPr>
    </xdr:pic>
  </etc:cellImage>
  <etc:cellImage>
    <xdr:pic>
      <xdr:nvPicPr>
        <xdr:cNvPr id="222" name="ID_038505D6AC504BCC89B91296FFABAC0A" descr="Picture"/>
        <xdr:cNvPicPr>
          <a:picLocks noChangeAspect="1"/>
        </xdr:cNvPicPr>
      </xdr:nvPicPr>
      <xdr:blipFill>
        <a:blip r:embed="rId206"/>
        <a:stretch>
          <a:fillRect/>
        </a:stretch>
      </xdr:blipFill>
      <xdr:spPr>
        <a:xfrm>
          <a:off x="5735955" y="185338720"/>
          <a:ext cx="1233170" cy="1358900"/>
        </a:xfrm>
        <a:prstGeom prst="rect">
          <a:avLst/>
        </a:prstGeom>
      </xdr:spPr>
    </xdr:pic>
  </etc:cellImage>
  <etc:cellImage>
    <xdr:pic>
      <xdr:nvPicPr>
        <xdr:cNvPr id="223" name="ID_A85B579A58F447288C5ACE8F290C3FE2" descr="Picture"/>
        <xdr:cNvPicPr>
          <a:picLocks noChangeAspect="1"/>
        </xdr:cNvPicPr>
      </xdr:nvPicPr>
      <xdr:blipFill>
        <a:blip r:embed="rId207"/>
        <a:stretch>
          <a:fillRect/>
        </a:stretch>
      </xdr:blipFill>
      <xdr:spPr>
        <a:xfrm>
          <a:off x="5596255" y="883884440"/>
          <a:ext cx="1061720" cy="1828800"/>
        </a:xfrm>
        <a:prstGeom prst="rect">
          <a:avLst/>
        </a:prstGeom>
      </xdr:spPr>
    </xdr:pic>
  </etc:cellImage>
  <etc:cellImage>
    <xdr:pic>
      <xdr:nvPicPr>
        <xdr:cNvPr id="224" name="ID_C62E3BE150B444CB8912A9BFD7C344F1" descr="Picture"/>
        <xdr:cNvPicPr>
          <a:picLocks noChangeAspect="1"/>
        </xdr:cNvPicPr>
      </xdr:nvPicPr>
      <xdr:blipFill>
        <a:blip r:embed="rId208"/>
        <a:stretch>
          <a:fillRect/>
        </a:stretch>
      </xdr:blipFill>
      <xdr:spPr>
        <a:xfrm>
          <a:off x="5850255" y="26250900"/>
          <a:ext cx="1061720" cy="2159000"/>
        </a:xfrm>
        <a:prstGeom prst="rect">
          <a:avLst/>
        </a:prstGeom>
      </xdr:spPr>
    </xdr:pic>
  </etc:cellImage>
  <etc:cellImage>
    <xdr:pic>
      <xdr:nvPicPr>
        <xdr:cNvPr id="225" name="ID_CD492EE3C72F48A2A2DA326DA74CB394" descr="Picture"/>
        <xdr:cNvPicPr>
          <a:picLocks noChangeAspect="1"/>
        </xdr:cNvPicPr>
      </xdr:nvPicPr>
      <xdr:blipFill>
        <a:blip r:embed="rId209"/>
        <a:stretch>
          <a:fillRect/>
        </a:stretch>
      </xdr:blipFill>
      <xdr:spPr>
        <a:xfrm>
          <a:off x="5608955" y="290845240"/>
          <a:ext cx="616585" cy="1231900"/>
        </a:xfrm>
        <a:prstGeom prst="rect">
          <a:avLst/>
        </a:prstGeom>
      </xdr:spPr>
    </xdr:pic>
  </etc:cellImage>
  <etc:cellImage>
    <xdr:pic>
      <xdr:nvPicPr>
        <xdr:cNvPr id="226" name="ID_E3555520F1D84045B3AAAA68FD346F24" descr="Picture"/>
        <xdr:cNvPicPr>
          <a:picLocks noChangeAspect="1"/>
        </xdr:cNvPicPr>
      </xdr:nvPicPr>
      <xdr:blipFill>
        <a:blip r:embed="rId210"/>
        <a:stretch>
          <a:fillRect/>
        </a:stretch>
      </xdr:blipFill>
      <xdr:spPr>
        <a:xfrm>
          <a:off x="5596255" y="893739640"/>
          <a:ext cx="1196975" cy="2133600"/>
        </a:xfrm>
        <a:prstGeom prst="rect">
          <a:avLst/>
        </a:prstGeom>
      </xdr:spPr>
    </xdr:pic>
  </etc:cellImage>
  <etc:cellImage>
    <xdr:pic>
      <xdr:nvPicPr>
        <xdr:cNvPr id="227" name="ID_1693BEDD460F49F584A0C5669C3EC442" descr="Picture"/>
        <xdr:cNvPicPr>
          <a:picLocks noChangeAspect="1"/>
        </xdr:cNvPicPr>
      </xdr:nvPicPr>
      <xdr:blipFill>
        <a:blip r:embed="rId211"/>
        <a:stretch>
          <a:fillRect/>
        </a:stretch>
      </xdr:blipFill>
      <xdr:spPr>
        <a:xfrm>
          <a:off x="6066155" y="38176200"/>
          <a:ext cx="970280" cy="1714500"/>
        </a:xfrm>
        <a:prstGeom prst="rect">
          <a:avLst/>
        </a:prstGeom>
      </xdr:spPr>
    </xdr:pic>
  </etc:cellImage>
  <etc:cellImage>
    <xdr:pic>
      <xdr:nvPicPr>
        <xdr:cNvPr id="228" name="ID_61676A6CC4714C8A872137097CF14F32" descr="Picture"/>
        <xdr:cNvPicPr>
          <a:picLocks noChangeAspect="1"/>
        </xdr:cNvPicPr>
      </xdr:nvPicPr>
      <xdr:blipFill>
        <a:blip r:embed="rId212"/>
        <a:stretch>
          <a:fillRect/>
        </a:stretch>
      </xdr:blipFill>
      <xdr:spPr>
        <a:xfrm>
          <a:off x="5596255" y="669444940"/>
          <a:ext cx="1478915" cy="1905000"/>
        </a:xfrm>
        <a:prstGeom prst="rect">
          <a:avLst/>
        </a:prstGeom>
      </xdr:spPr>
    </xdr:pic>
  </etc:cellImage>
  <etc:cellImage>
    <xdr:pic>
      <xdr:nvPicPr>
        <xdr:cNvPr id="230" name="ID_CA70027C701342DAA4C446809292C6BF" descr="Picture"/>
        <xdr:cNvPicPr>
          <a:picLocks noChangeAspect="1"/>
        </xdr:cNvPicPr>
      </xdr:nvPicPr>
      <xdr:blipFill>
        <a:blip r:embed="rId213"/>
        <a:stretch>
          <a:fillRect/>
        </a:stretch>
      </xdr:blipFill>
      <xdr:spPr>
        <a:xfrm>
          <a:off x="5659755" y="178112420"/>
          <a:ext cx="1415415" cy="1333500"/>
        </a:xfrm>
        <a:prstGeom prst="rect">
          <a:avLst/>
        </a:prstGeom>
      </xdr:spPr>
    </xdr:pic>
  </etc:cellImage>
  <etc:cellImage>
    <xdr:pic>
      <xdr:nvPicPr>
        <xdr:cNvPr id="231" name="ID_1C50323E27CB4C3D93EC1502C1D697F3" descr="Picture"/>
        <xdr:cNvPicPr>
          <a:picLocks noChangeAspect="1"/>
        </xdr:cNvPicPr>
      </xdr:nvPicPr>
      <xdr:blipFill>
        <a:blip r:embed="rId214"/>
        <a:stretch>
          <a:fillRect/>
        </a:stretch>
      </xdr:blipFill>
      <xdr:spPr>
        <a:xfrm>
          <a:off x="5774055" y="303494440"/>
          <a:ext cx="1233170" cy="1054100"/>
        </a:xfrm>
        <a:prstGeom prst="rect">
          <a:avLst/>
        </a:prstGeom>
      </xdr:spPr>
    </xdr:pic>
  </etc:cellImage>
  <etc:cellImage>
    <xdr:pic>
      <xdr:nvPicPr>
        <xdr:cNvPr id="232" name="ID_AB48F5C9770D4B0F810A8996AA7AC964" descr="Picture"/>
        <xdr:cNvPicPr>
          <a:picLocks noChangeAspect="1"/>
        </xdr:cNvPicPr>
      </xdr:nvPicPr>
      <xdr:blipFill>
        <a:blip r:embed="rId215"/>
        <a:stretch>
          <a:fillRect/>
        </a:stretch>
      </xdr:blipFill>
      <xdr:spPr>
        <a:xfrm>
          <a:off x="6002655" y="255417320"/>
          <a:ext cx="926465" cy="1752600"/>
        </a:xfrm>
        <a:prstGeom prst="rect">
          <a:avLst/>
        </a:prstGeom>
      </xdr:spPr>
    </xdr:pic>
  </etc:cellImage>
  <etc:cellImage>
    <xdr:pic>
      <xdr:nvPicPr>
        <xdr:cNvPr id="234" name="ID_E2F7597866824631A5AD451FB9047F02" descr="Picture"/>
        <xdr:cNvPicPr>
          <a:picLocks noChangeAspect="1"/>
        </xdr:cNvPicPr>
      </xdr:nvPicPr>
      <xdr:blipFill>
        <a:blip r:embed="rId216"/>
        <a:stretch>
          <a:fillRect/>
        </a:stretch>
      </xdr:blipFill>
      <xdr:spPr>
        <a:xfrm>
          <a:off x="5824855" y="352338640"/>
          <a:ext cx="640080" cy="889000"/>
        </a:xfrm>
        <a:prstGeom prst="rect">
          <a:avLst/>
        </a:prstGeom>
      </xdr:spPr>
    </xdr:pic>
  </etc:cellImage>
  <etc:cellImage>
    <xdr:pic>
      <xdr:nvPicPr>
        <xdr:cNvPr id="235" name="ID_08021BF982CE4BDE93B738B9F080122E" descr="Picture"/>
        <xdr:cNvPicPr>
          <a:picLocks noChangeAspect="1"/>
        </xdr:cNvPicPr>
      </xdr:nvPicPr>
      <xdr:blipFill>
        <a:blip r:embed="rId217"/>
        <a:stretch>
          <a:fillRect/>
        </a:stretch>
      </xdr:blipFill>
      <xdr:spPr>
        <a:xfrm>
          <a:off x="5634355" y="84099400"/>
          <a:ext cx="1440815" cy="1308100"/>
        </a:xfrm>
        <a:prstGeom prst="rect">
          <a:avLst/>
        </a:prstGeom>
      </xdr:spPr>
    </xdr:pic>
  </etc:cellImage>
  <etc:cellImage>
    <xdr:pic>
      <xdr:nvPicPr>
        <xdr:cNvPr id="237" name="ID_0E507FA822FB45D68EA0B4066544CB0B" descr="Picture"/>
        <xdr:cNvPicPr>
          <a:picLocks noChangeAspect="1"/>
        </xdr:cNvPicPr>
      </xdr:nvPicPr>
      <xdr:blipFill>
        <a:blip r:embed="rId218"/>
        <a:stretch>
          <a:fillRect/>
        </a:stretch>
      </xdr:blipFill>
      <xdr:spPr>
        <a:xfrm>
          <a:off x="5596255" y="664809440"/>
          <a:ext cx="1057910" cy="2438400"/>
        </a:xfrm>
        <a:prstGeom prst="rect">
          <a:avLst/>
        </a:prstGeom>
      </xdr:spPr>
    </xdr:pic>
  </etc:cellImage>
  <etc:cellImage>
    <xdr:pic>
      <xdr:nvPicPr>
        <xdr:cNvPr id="238" name="ID_F2A0E16BE2604C10AE567F6E6A53F7F1" descr="Picture"/>
        <xdr:cNvPicPr>
          <a:picLocks noChangeAspect="1"/>
        </xdr:cNvPicPr>
      </xdr:nvPicPr>
      <xdr:blipFill>
        <a:blip r:embed="rId219"/>
        <a:stretch>
          <a:fillRect/>
        </a:stretch>
      </xdr:blipFill>
      <xdr:spPr>
        <a:xfrm>
          <a:off x="5862955" y="208935320"/>
          <a:ext cx="1196975" cy="1524000"/>
        </a:xfrm>
        <a:prstGeom prst="rect">
          <a:avLst/>
        </a:prstGeom>
      </xdr:spPr>
    </xdr:pic>
  </etc:cellImage>
  <etc:cellImage>
    <xdr:pic>
      <xdr:nvPicPr>
        <xdr:cNvPr id="239" name="ID_BA368E3E5D1C4988ACD52D6EBC045BED" descr="Picture"/>
        <xdr:cNvPicPr>
          <a:picLocks noChangeAspect="1"/>
        </xdr:cNvPicPr>
      </xdr:nvPicPr>
      <xdr:blipFill>
        <a:blip r:embed="rId220"/>
        <a:stretch>
          <a:fillRect/>
        </a:stretch>
      </xdr:blipFill>
      <xdr:spPr>
        <a:xfrm>
          <a:off x="5621655" y="180233320"/>
          <a:ext cx="1453515" cy="1003300"/>
        </a:xfrm>
        <a:prstGeom prst="rect">
          <a:avLst/>
        </a:prstGeom>
      </xdr:spPr>
    </xdr:pic>
  </etc:cellImage>
  <etc:cellImage>
    <xdr:pic>
      <xdr:nvPicPr>
        <xdr:cNvPr id="240" name="ID_D7BC3842DF4E4B269FCFF166440A9D82" descr="Picture"/>
        <xdr:cNvPicPr>
          <a:picLocks noChangeAspect="1"/>
        </xdr:cNvPicPr>
      </xdr:nvPicPr>
      <xdr:blipFill>
        <a:blip r:embed="rId221"/>
        <a:stretch>
          <a:fillRect/>
        </a:stretch>
      </xdr:blipFill>
      <xdr:spPr>
        <a:xfrm>
          <a:off x="5735955" y="296636440"/>
          <a:ext cx="970280" cy="1104900"/>
        </a:xfrm>
        <a:prstGeom prst="rect">
          <a:avLst/>
        </a:prstGeom>
      </xdr:spPr>
    </xdr:pic>
  </etc:cellImage>
  <etc:cellImage>
    <xdr:pic>
      <xdr:nvPicPr>
        <xdr:cNvPr id="241" name="ID_24316C0ABC8E41E39B0969297E2D5A63" descr="Picture"/>
        <xdr:cNvPicPr>
          <a:picLocks noChangeAspect="1"/>
        </xdr:cNvPicPr>
      </xdr:nvPicPr>
      <xdr:blipFill>
        <a:blip r:embed="rId222"/>
        <a:stretch>
          <a:fillRect/>
        </a:stretch>
      </xdr:blipFill>
      <xdr:spPr>
        <a:xfrm>
          <a:off x="5837555" y="203728320"/>
          <a:ext cx="1014095" cy="1415415"/>
        </a:xfrm>
        <a:prstGeom prst="rect">
          <a:avLst/>
        </a:prstGeom>
      </xdr:spPr>
    </xdr:pic>
  </etc:cellImage>
  <etc:cellImage>
    <xdr:pic>
      <xdr:nvPicPr>
        <xdr:cNvPr id="242" name="ID_77BA8C07D08048C1B6185DAB22E09632" descr="Picture"/>
        <xdr:cNvPicPr>
          <a:picLocks noChangeAspect="1"/>
        </xdr:cNvPicPr>
      </xdr:nvPicPr>
      <xdr:blipFill>
        <a:blip r:embed="rId223"/>
        <a:stretch>
          <a:fillRect/>
        </a:stretch>
      </xdr:blipFill>
      <xdr:spPr>
        <a:xfrm>
          <a:off x="5596255" y="653201640"/>
          <a:ext cx="1312545" cy="2235200"/>
        </a:xfrm>
        <a:prstGeom prst="rect">
          <a:avLst/>
        </a:prstGeom>
      </xdr:spPr>
    </xdr:pic>
  </etc:cellImage>
  <etc:cellImage>
    <xdr:pic>
      <xdr:nvPicPr>
        <xdr:cNvPr id="243" name="ID_2C8AB56B4BBD4322A070C98AF6768764" descr="Picture"/>
        <xdr:cNvPicPr>
          <a:picLocks noChangeAspect="1"/>
        </xdr:cNvPicPr>
      </xdr:nvPicPr>
      <xdr:blipFill>
        <a:blip r:embed="rId224"/>
        <a:stretch>
          <a:fillRect/>
        </a:stretch>
      </xdr:blipFill>
      <xdr:spPr>
        <a:xfrm>
          <a:off x="6167755" y="199522715"/>
          <a:ext cx="906780" cy="2249805"/>
        </a:xfrm>
        <a:prstGeom prst="rect">
          <a:avLst/>
        </a:prstGeom>
      </xdr:spPr>
    </xdr:pic>
  </etc:cellImage>
  <etc:cellImage>
    <xdr:pic>
      <xdr:nvPicPr>
        <xdr:cNvPr id="244" name="ID_7D08E99805AF47EE91FAB47ADFBA20C0" descr="Picture"/>
        <xdr:cNvPicPr>
          <a:picLocks noChangeAspect="1"/>
        </xdr:cNvPicPr>
      </xdr:nvPicPr>
      <xdr:blipFill>
        <a:blip r:embed="rId225"/>
        <a:stretch>
          <a:fillRect/>
        </a:stretch>
      </xdr:blipFill>
      <xdr:spPr>
        <a:xfrm>
          <a:off x="5596255" y="452592440"/>
          <a:ext cx="1478915" cy="1549400"/>
        </a:xfrm>
        <a:prstGeom prst="rect">
          <a:avLst/>
        </a:prstGeom>
      </xdr:spPr>
    </xdr:pic>
  </etc:cellImage>
  <etc:cellImage>
    <xdr:pic>
      <xdr:nvPicPr>
        <xdr:cNvPr id="245" name="ID_58D00A90A60D47E59DD8D052BE7FE8B4" descr="Picture"/>
        <xdr:cNvPicPr>
          <a:picLocks noChangeAspect="1"/>
        </xdr:cNvPicPr>
      </xdr:nvPicPr>
      <xdr:blipFill>
        <a:blip r:embed="rId226"/>
        <a:stretch>
          <a:fillRect/>
        </a:stretch>
      </xdr:blipFill>
      <xdr:spPr>
        <a:xfrm>
          <a:off x="5596255" y="875616740"/>
          <a:ext cx="1236345" cy="2298700"/>
        </a:xfrm>
        <a:prstGeom prst="rect">
          <a:avLst/>
        </a:prstGeom>
      </xdr:spPr>
    </xdr:pic>
  </etc:cellImage>
  <etc:cellImage>
    <xdr:pic>
      <xdr:nvPicPr>
        <xdr:cNvPr id="246" name="ID_83B15CB737AD4F2DABB5DCD304A97DB2" descr="Picture"/>
        <xdr:cNvPicPr>
          <a:picLocks noChangeAspect="1"/>
        </xdr:cNvPicPr>
      </xdr:nvPicPr>
      <xdr:blipFill>
        <a:blip r:embed="rId227"/>
        <a:stretch>
          <a:fillRect/>
        </a:stretch>
      </xdr:blipFill>
      <xdr:spPr>
        <a:xfrm>
          <a:off x="6205855" y="16929100"/>
          <a:ext cx="665480" cy="1765300"/>
        </a:xfrm>
        <a:prstGeom prst="rect">
          <a:avLst/>
        </a:prstGeom>
      </xdr:spPr>
    </xdr:pic>
  </etc:cellImage>
  <etc:cellImage>
    <xdr:pic>
      <xdr:nvPicPr>
        <xdr:cNvPr id="247" name="ID_0893E68B63EE498CB902DD1BE3A45635" descr="Picture"/>
        <xdr:cNvPicPr>
          <a:picLocks noChangeAspect="1"/>
        </xdr:cNvPicPr>
      </xdr:nvPicPr>
      <xdr:blipFill>
        <a:blip r:embed="rId228"/>
        <a:stretch>
          <a:fillRect/>
        </a:stretch>
      </xdr:blipFill>
      <xdr:spPr>
        <a:xfrm>
          <a:off x="5761355" y="324957440"/>
          <a:ext cx="1357630" cy="2082800"/>
        </a:xfrm>
        <a:prstGeom prst="rect">
          <a:avLst/>
        </a:prstGeom>
      </xdr:spPr>
    </xdr:pic>
  </etc:cellImage>
  <etc:cellImage>
    <xdr:pic>
      <xdr:nvPicPr>
        <xdr:cNvPr id="248" name="ID_7A171575FA224ED389EDA0FBCDB41C3B" descr="Picture"/>
        <xdr:cNvPicPr>
          <a:picLocks noChangeAspect="1"/>
        </xdr:cNvPicPr>
      </xdr:nvPicPr>
      <xdr:blipFill>
        <a:blip r:embed="rId229"/>
        <a:stretch>
          <a:fillRect/>
        </a:stretch>
      </xdr:blipFill>
      <xdr:spPr>
        <a:xfrm>
          <a:off x="5786755" y="348706440"/>
          <a:ext cx="926465" cy="927100"/>
        </a:xfrm>
        <a:prstGeom prst="rect">
          <a:avLst/>
        </a:prstGeom>
      </xdr:spPr>
    </xdr:pic>
  </etc:cellImage>
  <etc:cellImage>
    <xdr:pic>
      <xdr:nvPicPr>
        <xdr:cNvPr id="249" name="ID_540E41465B4F4FDC8B767983A524CDF8" descr="Picture"/>
        <xdr:cNvPicPr>
          <a:picLocks noChangeAspect="1"/>
        </xdr:cNvPicPr>
      </xdr:nvPicPr>
      <xdr:blipFill>
        <a:blip r:embed="rId230"/>
        <a:stretch>
          <a:fillRect/>
        </a:stretch>
      </xdr:blipFill>
      <xdr:spPr>
        <a:xfrm>
          <a:off x="5596255" y="788926540"/>
          <a:ext cx="1478280" cy="1638300"/>
        </a:xfrm>
        <a:prstGeom prst="rect">
          <a:avLst/>
        </a:prstGeom>
      </xdr:spPr>
    </xdr:pic>
  </etc:cellImage>
  <etc:cellImage>
    <xdr:pic>
      <xdr:nvPicPr>
        <xdr:cNvPr id="250" name="ID_814BABCFD6C241B0A76384F90117C836" descr="Picture"/>
        <xdr:cNvPicPr>
          <a:picLocks noChangeAspect="1"/>
        </xdr:cNvPicPr>
      </xdr:nvPicPr>
      <xdr:blipFill>
        <a:blip r:embed="rId231"/>
        <a:stretch>
          <a:fillRect/>
        </a:stretch>
      </xdr:blipFill>
      <xdr:spPr>
        <a:xfrm>
          <a:off x="5888355" y="353938840"/>
          <a:ext cx="616585" cy="914400"/>
        </a:xfrm>
        <a:prstGeom prst="rect">
          <a:avLst/>
        </a:prstGeom>
      </xdr:spPr>
    </xdr:pic>
  </etc:cellImage>
  <etc:cellImage>
    <xdr:pic>
      <xdr:nvPicPr>
        <xdr:cNvPr id="251" name="ID_89B5128661CA44EE94262A92C251C78A" descr="Picture"/>
        <xdr:cNvPicPr>
          <a:picLocks noChangeAspect="1"/>
        </xdr:cNvPicPr>
      </xdr:nvPicPr>
      <xdr:blipFill>
        <a:blip r:embed="rId232"/>
        <a:stretch>
          <a:fillRect/>
        </a:stretch>
      </xdr:blipFill>
      <xdr:spPr>
        <a:xfrm>
          <a:off x="5596255" y="906503140"/>
          <a:ext cx="1236345" cy="2222500"/>
        </a:xfrm>
        <a:prstGeom prst="rect">
          <a:avLst/>
        </a:prstGeom>
      </xdr:spPr>
    </xdr:pic>
  </etc:cellImage>
  <etc:cellImage>
    <xdr:pic>
      <xdr:nvPicPr>
        <xdr:cNvPr id="253" name="ID_CBECA7A6952C45FCA27D3A306B86A8BB" descr="Picture"/>
        <xdr:cNvPicPr>
          <a:picLocks noChangeAspect="1"/>
        </xdr:cNvPicPr>
      </xdr:nvPicPr>
      <xdr:blipFill>
        <a:blip r:embed="rId233"/>
        <a:stretch>
          <a:fillRect/>
        </a:stretch>
      </xdr:blipFill>
      <xdr:spPr>
        <a:xfrm>
          <a:off x="5862955" y="292750240"/>
          <a:ext cx="616585" cy="1270000"/>
        </a:xfrm>
        <a:prstGeom prst="rect">
          <a:avLst/>
        </a:prstGeom>
      </xdr:spPr>
    </xdr:pic>
  </etc:cellImage>
  <etc:cellImage>
    <xdr:pic>
      <xdr:nvPicPr>
        <xdr:cNvPr id="254" name="ID_A4A97DB709BA47B0823E000C738E023A" descr="Picture"/>
        <xdr:cNvPicPr>
          <a:picLocks noChangeAspect="1"/>
        </xdr:cNvPicPr>
      </xdr:nvPicPr>
      <xdr:blipFill>
        <a:blip r:embed="rId234"/>
        <a:stretch>
          <a:fillRect/>
        </a:stretch>
      </xdr:blipFill>
      <xdr:spPr>
        <a:xfrm>
          <a:off x="5596255" y="776963140"/>
          <a:ext cx="1478280" cy="1435100"/>
        </a:xfrm>
        <a:prstGeom prst="rect">
          <a:avLst/>
        </a:prstGeom>
      </xdr:spPr>
    </xdr:pic>
  </etc:cellImage>
  <etc:cellImage>
    <xdr:pic>
      <xdr:nvPicPr>
        <xdr:cNvPr id="255" name="ID_D2B4935B50C044D08D4A108B78F308CC" descr="Picture"/>
        <xdr:cNvPicPr>
          <a:picLocks noChangeAspect="1"/>
        </xdr:cNvPicPr>
      </xdr:nvPicPr>
      <xdr:blipFill>
        <a:blip r:embed="rId235"/>
        <a:stretch>
          <a:fillRect/>
        </a:stretch>
      </xdr:blipFill>
      <xdr:spPr>
        <a:xfrm>
          <a:off x="5862320" y="343854405"/>
          <a:ext cx="616585" cy="1191260"/>
        </a:xfrm>
        <a:prstGeom prst="rect">
          <a:avLst/>
        </a:prstGeom>
      </xdr:spPr>
    </xdr:pic>
  </etc:cellImage>
  <etc:cellImage>
    <xdr:pic>
      <xdr:nvPicPr>
        <xdr:cNvPr id="256" name="ID_686F153CE9D6421F86BC0D6E78D42C8C" descr="Picture"/>
        <xdr:cNvPicPr>
          <a:picLocks noChangeAspect="1"/>
        </xdr:cNvPicPr>
      </xdr:nvPicPr>
      <xdr:blipFill>
        <a:blip r:embed="rId236"/>
        <a:stretch>
          <a:fillRect/>
        </a:stretch>
      </xdr:blipFill>
      <xdr:spPr>
        <a:xfrm>
          <a:off x="5596255" y="617260640"/>
          <a:ext cx="1478280" cy="1625600"/>
        </a:xfrm>
        <a:prstGeom prst="rect">
          <a:avLst/>
        </a:prstGeom>
      </xdr:spPr>
    </xdr:pic>
  </etc:cellImage>
  <etc:cellImage>
    <xdr:pic>
      <xdr:nvPicPr>
        <xdr:cNvPr id="257" name="ID_45D3EA19A8E145ED912E6AFC1AB91C52" descr="Picture"/>
        <xdr:cNvPicPr>
          <a:picLocks noChangeAspect="1"/>
        </xdr:cNvPicPr>
      </xdr:nvPicPr>
      <xdr:blipFill>
        <a:blip r:embed="rId237"/>
        <a:stretch>
          <a:fillRect/>
        </a:stretch>
      </xdr:blipFill>
      <xdr:spPr>
        <a:xfrm>
          <a:off x="6015355" y="169920920"/>
          <a:ext cx="939165" cy="1689100"/>
        </a:xfrm>
        <a:prstGeom prst="rect">
          <a:avLst/>
        </a:prstGeom>
      </xdr:spPr>
    </xdr:pic>
  </etc:cellImage>
  <etc:cellImage>
    <xdr:pic>
      <xdr:nvPicPr>
        <xdr:cNvPr id="258" name="ID_8E02C0416AD04315889D7D288681D373" descr="Picture"/>
        <xdr:cNvPicPr>
          <a:picLocks noChangeAspect="1"/>
        </xdr:cNvPicPr>
      </xdr:nvPicPr>
      <xdr:blipFill>
        <a:blip r:embed="rId238"/>
        <a:stretch>
          <a:fillRect/>
        </a:stretch>
      </xdr:blipFill>
      <xdr:spPr>
        <a:xfrm>
          <a:off x="5596255" y="642063740"/>
          <a:ext cx="1478915" cy="3251200"/>
        </a:xfrm>
        <a:prstGeom prst="rect">
          <a:avLst/>
        </a:prstGeom>
      </xdr:spPr>
    </xdr:pic>
  </etc:cellImage>
  <etc:cellImage>
    <xdr:pic>
      <xdr:nvPicPr>
        <xdr:cNvPr id="259" name="ID_5D1993BD55E54C409555A18AA393F0A2" descr="Picture"/>
        <xdr:cNvPicPr>
          <a:picLocks noChangeAspect="1"/>
        </xdr:cNvPicPr>
      </xdr:nvPicPr>
      <xdr:blipFill>
        <a:blip r:embed="rId239"/>
        <a:stretch>
          <a:fillRect/>
        </a:stretch>
      </xdr:blipFill>
      <xdr:spPr>
        <a:xfrm>
          <a:off x="6205855" y="192272920"/>
          <a:ext cx="817880" cy="1587500"/>
        </a:xfrm>
        <a:prstGeom prst="rect">
          <a:avLst/>
        </a:prstGeom>
      </xdr:spPr>
    </xdr:pic>
  </etc:cellImage>
  <etc:cellImage>
    <xdr:pic>
      <xdr:nvPicPr>
        <xdr:cNvPr id="261" name="ID_AA475DE434654E06BEC233783916D338" descr="Picture"/>
        <xdr:cNvPicPr>
          <a:picLocks noChangeAspect="1"/>
        </xdr:cNvPicPr>
      </xdr:nvPicPr>
      <xdr:blipFill>
        <a:blip r:embed="rId240"/>
        <a:stretch>
          <a:fillRect/>
        </a:stretch>
      </xdr:blipFill>
      <xdr:spPr>
        <a:xfrm>
          <a:off x="5837555" y="35763200"/>
          <a:ext cx="1222375" cy="2146300"/>
        </a:xfrm>
        <a:prstGeom prst="rect">
          <a:avLst/>
        </a:prstGeom>
      </xdr:spPr>
    </xdr:pic>
  </etc:cellImage>
  <etc:cellImage>
    <xdr:pic>
      <xdr:nvPicPr>
        <xdr:cNvPr id="262" name="ID_5B1B081C00E14BAF83871D3C18511240" descr="Picture"/>
        <xdr:cNvPicPr>
          <a:picLocks noChangeAspect="1"/>
        </xdr:cNvPicPr>
      </xdr:nvPicPr>
      <xdr:blipFill>
        <a:blip r:embed="rId241"/>
        <a:stretch>
          <a:fillRect/>
        </a:stretch>
      </xdr:blipFill>
      <xdr:spPr>
        <a:xfrm>
          <a:off x="5596255" y="891733040"/>
          <a:ext cx="1101725" cy="2006600"/>
        </a:xfrm>
        <a:prstGeom prst="rect">
          <a:avLst/>
        </a:prstGeom>
      </xdr:spPr>
    </xdr:pic>
  </etc:cellImage>
  <etc:cellImage>
    <xdr:pic>
      <xdr:nvPicPr>
        <xdr:cNvPr id="263" name="ID_4325A1EB6529449EA32CBDFDC1B826C5" descr="Picture"/>
        <xdr:cNvPicPr>
          <a:picLocks noChangeAspect="1"/>
        </xdr:cNvPicPr>
      </xdr:nvPicPr>
      <xdr:blipFill>
        <a:blip r:embed="rId242"/>
        <a:stretch>
          <a:fillRect/>
        </a:stretch>
      </xdr:blipFill>
      <xdr:spPr>
        <a:xfrm>
          <a:off x="5596255" y="897790940"/>
          <a:ext cx="1189355" cy="2095500"/>
        </a:xfrm>
        <a:prstGeom prst="rect">
          <a:avLst/>
        </a:prstGeom>
      </xdr:spPr>
    </xdr:pic>
  </etc:cellImage>
  <etc:cellImage>
    <xdr:pic>
      <xdr:nvPicPr>
        <xdr:cNvPr id="264" name="ID_3B33C8D0319340EE8375F304E9F63707" descr="Picture"/>
        <xdr:cNvPicPr>
          <a:picLocks noChangeAspect="1"/>
        </xdr:cNvPicPr>
      </xdr:nvPicPr>
      <xdr:blipFill>
        <a:blip r:embed="rId243"/>
        <a:stretch>
          <a:fillRect/>
        </a:stretch>
      </xdr:blipFill>
      <xdr:spPr>
        <a:xfrm>
          <a:off x="5634355" y="42773600"/>
          <a:ext cx="1440815" cy="1587500"/>
        </a:xfrm>
        <a:prstGeom prst="rect">
          <a:avLst/>
        </a:prstGeom>
      </xdr:spPr>
    </xdr:pic>
  </etc:cellImage>
  <etc:cellImage>
    <xdr:pic>
      <xdr:nvPicPr>
        <xdr:cNvPr id="265" name="ID_81C0936E48384814BB34CF021F5F08A3" descr="Picture"/>
        <xdr:cNvPicPr>
          <a:picLocks noChangeAspect="1"/>
        </xdr:cNvPicPr>
      </xdr:nvPicPr>
      <xdr:blipFill>
        <a:blip r:embed="rId244"/>
        <a:stretch>
          <a:fillRect/>
        </a:stretch>
      </xdr:blipFill>
      <xdr:spPr>
        <a:xfrm>
          <a:off x="5824855" y="166466520"/>
          <a:ext cx="1189355" cy="1485900"/>
        </a:xfrm>
        <a:prstGeom prst="rect">
          <a:avLst/>
        </a:prstGeom>
      </xdr:spPr>
    </xdr:pic>
  </etc:cellImage>
  <etc:cellImage>
    <xdr:pic>
      <xdr:nvPicPr>
        <xdr:cNvPr id="267" name="ID_A3820C226F524DF89A74102533ED8B01" descr="Picture"/>
        <xdr:cNvPicPr>
          <a:picLocks noChangeAspect="1"/>
        </xdr:cNvPicPr>
      </xdr:nvPicPr>
      <xdr:blipFill>
        <a:blip r:embed="rId245"/>
        <a:stretch>
          <a:fillRect/>
        </a:stretch>
      </xdr:blipFill>
      <xdr:spPr>
        <a:xfrm>
          <a:off x="5901055" y="183243220"/>
          <a:ext cx="1057910" cy="1905000"/>
        </a:xfrm>
        <a:prstGeom prst="rect">
          <a:avLst/>
        </a:prstGeom>
      </xdr:spPr>
    </xdr:pic>
  </etc:cellImage>
  <etc:cellImage>
    <xdr:pic>
      <xdr:nvPicPr>
        <xdr:cNvPr id="268" name="ID_9260BE5B83F340A2BB02AC2A3BDABC6E" descr="Picture"/>
        <xdr:cNvPicPr>
          <a:picLocks noChangeAspect="1"/>
        </xdr:cNvPicPr>
      </xdr:nvPicPr>
      <xdr:blipFill>
        <a:blip r:embed="rId246"/>
        <a:stretch>
          <a:fillRect/>
        </a:stretch>
      </xdr:blipFill>
      <xdr:spPr>
        <a:xfrm>
          <a:off x="5939155" y="186913520"/>
          <a:ext cx="1144905" cy="1676400"/>
        </a:xfrm>
        <a:prstGeom prst="rect">
          <a:avLst/>
        </a:prstGeom>
      </xdr:spPr>
    </xdr:pic>
  </etc:cellImage>
  <etc:cellImage>
    <xdr:pic>
      <xdr:nvPicPr>
        <xdr:cNvPr id="269" name="ID_1CEDB7FC1D0B4AA6B01714517522569A" descr="Picture"/>
        <xdr:cNvPicPr>
          <a:picLocks noChangeAspect="1"/>
        </xdr:cNvPicPr>
      </xdr:nvPicPr>
      <xdr:blipFill>
        <a:blip r:embed="rId247"/>
        <a:stretch>
          <a:fillRect/>
        </a:stretch>
      </xdr:blipFill>
      <xdr:spPr>
        <a:xfrm>
          <a:off x="5761355" y="350801940"/>
          <a:ext cx="971550" cy="660400"/>
        </a:xfrm>
        <a:prstGeom prst="rect">
          <a:avLst/>
        </a:prstGeom>
      </xdr:spPr>
    </xdr:pic>
  </etc:cellImage>
  <etc:cellImage>
    <xdr:pic>
      <xdr:nvPicPr>
        <xdr:cNvPr id="270" name="ID_490293E9310A4B919EA7CD4452F8E1C6" descr="Picture"/>
        <xdr:cNvPicPr>
          <a:picLocks noChangeAspect="1"/>
        </xdr:cNvPicPr>
      </xdr:nvPicPr>
      <xdr:blipFill>
        <a:blip r:embed="rId248"/>
        <a:stretch>
          <a:fillRect/>
        </a:stretch>
      </xdr:blipFill>
      <xdr:spPr>
        <a:xfrm>
          <a:off x="5596255" y="916777440"/>
          <a:ext cx="1478915" cy="1422400"/>
        </a:xfrm>
        <a:prstGeom prst="rect">
          <a:avLst/>
        </a:prstGeom>
      </xdr:spPr>
    </xdr:pic>
  </etc:cellImage>
  <etc:cellImage>
    <xdr:pic>
      <xdr:nvPicPr>
        <xdr:cNvPr id="271" name="ID_FEC8E0A3808240AB81C95B3CE671B5CB" descr="Picture"/>
        <xdr:cNvPicPr>
          <a:picLocks noChangeAspect="1"/>
        </xdr:cNvPicPr>
      </xdr:nvPicPr>
      <xdr:blipFill>
        <a:blip r:embed="rId249"/>
        <a:stretch>
          <a:fillRect/>
        </a:stretch>
      </xdr:blipFill>
      <xdr:spPr>
        <a:xfrm>
          <a:off x="5723255" y="64325500"/>
          <a:ext cx="1196975" cy="1866900"/>
        </a:xfrm>
        <a:prstGeom prst="rect">
          <a:avLst/>
        </a:prstGeom>
      </xdr:spPr>
    </xdr:pic>
  </etc:cellImage>
  <etc:cellImage>
    <xdr:pic>
      <xdr:nvPicPr>
        <xdr:cNvPr id="272" name="ID_8819BC6818BD4DE1BA0EE38B0DA30BED" descr="Picture"/>
        <xdr:cNvPicPr>
          <a:picLocks noChangeAspect="1"/>
        </xdr:cNvPicPr>
      </xdr:nvPicPr>
      <xdr:blipFill>
        <a:blip r:embed="rId250"/>
        <a:stretch>
          <a:fillRect/>
        </a:stretch>
      </xdr:blipFill>
      <xdr:spPr>
        <a:xfrm>
          <a:off x="5848985" y="347016070"/>
          <a:ext cx="616585" cy="1263650"/>
        </a:xfrm>
        <a:prstGeom prst="rect">
          <a:avLst/>
        </a:prstGeom>
      </xdr:spPr>
    </xdr:pic>
  </etc:cellImage>
  <etc:cellImage>
    <xdr:pic>
      <xdr:nvPicPr>
        <xdr:cNvPr id="273" name="ID_7A42F0228B8B4899812CE42E4B72DAD4" descr="Picture"/>
        <xdr:cNvPicPr>
          <a:picLocks noChangeAspect="1"/>
        </xdr:cNvPicPr>
      </xdr:nvPicPr>
      <xdr:blipFill>
        <a:blip r:embed="rId251"/>
        <a:stretch>
          <a:fillRect/>
        </a:stretch>
      </xdr:blipFill>
      <xdr:spPr>
        <a:xfrm>
          <a:off x="5828030" y="314377705"/>
          <a:ext cx="1101725" cy="1238250"/>
        </a:xfrm>
        <a:prstGeom prst="rect">
          <a:avLst/>
        </a:prstGeom>
      </xdr:spPr>
    </xdr:pic>
  </etc:cellImage>
  <etc:cellImage>
    <xdr:pic>
      <xdr:nvPicPr>
        <xdr:cNvPr id="274" name="ID_E5CBF8CECF09479A8EEFC154A540EFF4" descr="Picture"/>
        <xdr:cNvPicPr>
          <a:picLocks noChangeAspect="1"/>
        </xdr:cNvPicPr>
      </xdr:nvPicPr>
      <xdr:blipFill>
        <a:blip r:embed="rId252"/>
        <a:stretch>
          <a:fillRect/>
        </a:stretch>
      </xdr:blipFill>
      <xdr:spPr>
        <a:xfrm>
          <a:off x="5596255" y="599277440"/>
          <a:ext cx="1478915" cy="2032000"/>
        </a:xfrm>
        <a:prstGeom prst="rect">
          <a:avLst/>
        </a:prstGeom>
      </xdr:spPr>
    </xdr:pic>
  </etc:cellImage>
  <etc:cellImage>
    <xdr:pic>
      <xdr:nvPicPr>
        <xdr:cNvPr id="275" name="ID_60E6352C6BB647C5B2C3814EAE513EAF" descr="Picture"/>
        <xdr:cNvPicPr>
          <a:picLocks noChangeAspect="1"/>
        </xdr:cNvPicPr>
      </xdr:nvPicPr>
      <xdr:blipFill>
        <a:blip r:embed="rId253"/>
        <a:stretch>
          <a:fillRect/>
        </a:stretch>
      </xdr:blipFill>
      <xdr:spPr>
        <a:xfrm>
          <a:off x="5697855" y="151505920"/>
          <a:ext cx="1411605" cy="2032000"/>
        </a:xfrm>
        <a:prstGeom prst="rect">
          <a:avLst/>
        </a:prstGeom>
      </xdr:spPr>
    </xdr:pic>
  </etc:cellImage>
  <etc:cellImage>
    <xdr:pic>
      <xdr:nvPicPr>
        <xdr:cNvPr id="276" name="ID_E3293F7AF2174EFE9ED10D0EAF03911D" descr="Picture"/>
        <xdr:cNvPicPr>
          <a:picLocks noChangeAspect="1"/>
        </xdr:cNvPicPr>
      </xdr:nvPicPr>
      <xdr:blipFill>
        <a:blip r:embed="rId254"/>
        <a:stretch>
          <a:fillRect/>
        </a:stretch>
      </xdr:blipFill>
      <xdr:spPr>
        <a:xfrm>
          <a:off x="5723255" y="312815605"/>
          <a:ext cx="1087120" cy="1029970"/>
        </a:xfrm>
        <a:prstGeom prst="rect">
          <a:avLst/>
        </a:prstGeom>
      </xdr:spPr>
    </xdr:pic>
  </etc:cellImage>
  <etc:cellImage>
    <xdr:pic>
      <xdr:nvPicPr>
        <xdr:cNvPr id="277" name="ID_5EFF645E51CB48FCBAA50F447BE8FD83" descr="Picture"/>
        <xdr:cNvPicPr>
          <a:picLocks noChangeAspect="1"/>
        </xdr:cNvPicPr>
      </xdr:nvPicPr>
      <xdr:blipFill>
        <a:blip r:embed="rId255"/>
        <a:stretch>
          <a:fillRect/>
        </a:stretch>
      </xdr:blipFill>
      <xdr:spPr>
        <a:xfrm>
          <a:off x="6040755" y="261208520"/>
          <a:ext cx="906780" cy="2425700"/>
        </a:xfrm>
        <a:prstGeom prst="rect">
          <a:avLst/>
        </a:prstGeom>
      </xdr:spPr>
    </xdr:pic>
  </etc:cellImage>
  <etc:cellImage>
    <xdr:pic>
      <xdr:nvPicPr>
        <xdr:cNvPr id="278" name="ID_926609FA6B4A49A1B9C702D5A43F231A" descr="Picture"/>
        <xdr:cNvPicPr>
          <a:picLocks noChangeAspect="1"/>
        </xdr:cNvPicPr>
      </xdr:nvPicPr>
      <xdr:blipFill>
        <a:blip r:embed="rId256"/>
        <a:stretch>
          <a:fillRect/>
        </a:stretch>
      </xdr:blipFill>
      <xdr:spPr>
        <a:xfrm>
          <a:off x="5939155" y="331967840"/>
          <a:ext cx="1132205" cy="1981200"/>
        </a:xfrm>
        <a:prstGeom prst="rect">
          <a:avLst/>
        </a:prstGeom>
      </xdr:spPr>
    </xdr:pic>
  </etc:cellImage>
  <etc:cellImage>
    <xdr:pic>
      <xdr:nvPicPr>
        <xdr:cNvPr id="279" name="ID_2EE2FF8521B14114AEAC88825B5503A8" descr="Picture"/>
        <xdr:cNvPicPr>
          <a:picLocks noChangeAspect="1"/>
        </xdr:cNvPicPr>
      </xdr:nvPicPr>
      <xdr:blipFill>
        <a:blip r:embed="rId257"/>
        <a:stretch>
          <a:fillRect/>
        </a:stretch>
      </xdr:blipFill>
      <xdr:spPr>
        <a:xfrm>
          <a:off x="5596255" y="451170040"/>
          <a:ext cx="1370330" cy="1422400"/>
        </a:xfrm>
        <a:prstGeom prst="rect">
          <a:avLst/>
        </a:prstGeom>
      </xdr:spPr>
    </xdr:pic>
  </etc:cellImage>
  <etc:cellImage>
    <xdr:pic>
      <xdr:nvPicPr>
        <xdr:cNvPr id="280" name="ID_52D0DA46617E44CC9FABB9EEBE1B52A0" descr="Picture"/>
        <xdr:cNvPicPr>
          <a:picLocks noChangeAspect="1"/>
        </xdr:cNvPicPr>
      </xdr:nvPicPr>
      <xdr:blipFill>
        <a:blip r:embed="rId258"/>
        <a:stretch>
          <a:fillRect/>
        </a:stretch>
      </xdr:blipFill>
      <xdr:spPr>
        <a:xfrm>
          <a:off x="5596255" y="873279940"/>
          <a:ext cx="1312545" cy="2336800"/>
        </a:xfrm>
        <a:prstGeom prst="rect">
          <a:avLst/>
        </a:prstGeom>
      </xdr:spPr>
    </xdr:pic>
  </etc:cellImage>
  <etc:cellImage>
    <xdr:pic>
      <xdr:nvPicPr>
        <xdr:cNvPr id="281" name="ID_3480913E0EF74D78827A4DFE04D674C7" descr="Picture"/>
        <xdr:cNvPicPr>
          <a:picLocks noChangeAspect="1"/>
        </xdr:cNvPicPr>
      </xdr:nvPicPr>
      <xdr:blipFill>
        <a:blip r:embed="rId259"/>
        <a:stretch>
          <a:fillRect/>
        </a:stretch>
      </xdr:blipFill>
      <xdr:spPr>
        <a:xfrm>
          <a:off x="6002655" y="14960600"/>
          <a:ext cx="919480" cy="1866900"/>
        </a:xfrm>
        <a:prstGeom prst="rect">
          <a:avLst/>
        </a:prstGeom>
      </xdr:spPr>
    </xdr:pic>
  </etc:cellImage>
  <etc:cellImage>
    <xdr:pic>
      <xdr:nvPicPr>
        <xdr:cNvPr id="283" name="ID_9B12048676344642A95C4EECBF736B78" descr="Picture"/>
        <xdr:cNvPicPr>
          <a:picLocks noChangeAspect="1"/>
        </xdr:cNvPicPr>
      </xdr:nvPicPr>
      <xdr:blipFill>
        <a:blip r:embed="rId260"/>
        <a:stretch>
          <a:fillRect/>
        </a:stretch>
      </xdr:blipFill>
      <xdr:spPr>
        <a:xfrm>
          <a:off x="5901055" y="195638420"/>
          <a:ext cx="1101725" cy="1587500"/>
        </a:xfrm>
        <a:prstGeom prst="rect">
          <a:avLst/>
        </a:prstGeom>
      </xdr:spPr>
    </xdr:pic>
  </etc:cellImage>
  <etc:cellImage>
    <xdr:pic>
      <xdr:nvPicPr>
        <xdr:cNvPr id="284" name="ID_4C06EFBB1234400D9F1D69493BC132B8" descr="Picture"/>
        <xdr:cNvPicPr>
          <a:picLocks noChangeAspect="1"/>
        </xdr:cNvPicPr>
      </xdr:nvPicPr>
      <xdr:blipFill>
        <a:blip r:embed="rId261"/>
        <a:stretch>
          <a:fillRect/>
        </a:stretch>
      </xdr:blipFill>
      <xdr:spPr>
        <a:xfrm>
          <a:off x="5888355" y="340045040"/>
          <a:ext cx="754380" cy="889000"/>
        </a:xfrm>
        <a:prstGeom prst="rect">
          <a:avLst/>
        </a:prstGeom>
      </xdr:spPr>
    </xdr:pic>
  </etc:cellImage>
  <etc:cellImage>
    <xdr:pic>
      <xdr:nvPicPr>
        <xdr:cNvPr id="285" name="ID_2F567172C95E480892C50A81116C35CA" descr="Picture"/>
        <xdr:cNvPicPr>
          <a:picLocks noChangeAspect="1"/>
        </xdr:cNvPicPr>
      </xdr:nvPicPr>
      <xdr:blipFill>
        <a:blip r:embed="rId262"/>
        <a:stretch>
          <a:fillRect/>
        </a:stretch>
      </xdr:blipFill>
      <xdr:spPr>
        <a:xfrm>
          <a:off x="5596255" y="650521940"/>
          <a:ext cx="1478280" cy="2095500"/>
        </a:xfrm>
        <a:prstGeom prst="rect">
          <a:avLst/>
        </a:prstGeom>
      </xdr:spPr>
    </xdr:pic>
  </etc:cellImage>
  <etc:cellImage>
    <xdr:pic>
      <xdr:nvPicPr>
        <xdr:cNvPr id="286" name="ID_390C8455DFCB430DBA5EE1DEA22B97D3" descr="Picture"/>
        <xdr:cNvPicPr>
          <a:picLocks noChangeAspect="1"/>
        </xdr:cNvPicPr>
      </xdr:nvPicPr>
      <xdr:blipFill>
        <a:blip r:embed="rId263"/>
        <a:stretch>
          <a:fillRect/>
        </a:stretch>
      </xdr:blipFill>
      <xdr:spPr>
        <a:xfrm>
          <a:off x="5697855" y="197543420"/>
          <a:ext cx="1236345" cy="647700"/>
        </a:xfrm>
        <a:prstGeom prst="rect">
          <a:avLst/>
        </a:prstGeom>
      </xdr:spPr>
    </xdr:pic>
  </etc:cellImage>
  <etc:cellImage>
    <xdr:pic>
      <xdr:nvPicPr>
        <xdr:cNvPr id="287" name="ID_898089E600BB400BAE03E66153DE8F23" descr="Picture"/>
        <xdr:cNvPicPr>
          <a:picLocks noChangeAspect="1"/>
        </xdr:cNvPicPr>
      </xdr:nvPicPr>
      <xdr:blipFill>
        <a:blip r:embed="rId264"/>
        <a:stretch>
          <a:fillRect/>
        </a:stretch>
      </xdr:blipFill>
      <xdr:spPr>
        <a:xfrm>
          <a:off x="5799455" y="181566820"/>
          <a:ext cx="1189355" cy="1511300"/>
        </a:xfrm>
        <a:prstGeom prst="rect">
          <a:avLst/>
        </a:prstGeom>
      </xdr:spPr>
    </xdr:pic>
  </etc:cellImage>
  <etc:cellImage>
    <xdr:pic>
      <xdr:nvPicPr>
        <xdr:cNvPr id="288" name="ID_F9EDE75B05494CDFBF915D74E73B71B8" descr="Picture"/>
        <xdr:cNvPicPr>
          <a:picLocks noChangeAspect="1"/>
        </xdr:cNvPicPr>
      </xdr:nvPicPr>
      <xdr:blipFill>
        <a:blip r:embed="rId265"/>
        <a:stretch>
          <a:fillRect/>
        </a:stretch>
      </xdr:blipFill>
      <xdr:spPr>
        <a:xfrm>
          <a:off x="6015355" y="310682640"/>
          <a:ext cx="1057910" cy="1295400"/>
        </a:xfrm>
        <a:prstGeom prst="rect">
          <a:avLst/>
        </a:prstGeom>
      </xdr:spPr>
    </xdr:pic>
  </etc:cellImage>
  <etc:cellImage>
    <xdr:pic>
      <xdr:nvPicPr>
        <xdr:cNvPr id="290" name="ID_9E52E98C22BB42DBBA6A89288B736E6B" descr="Picture"/>
        <xdr:cNvPicPr>
          <a:picLocks noChangeAspect="1"/>
        </xdr:cNvPicPr>
      </xdr:nvPicPr>
      <xdr:blipFill>
        <a:blip r:embed="rId266"/>
        <a:stretch>
          <a:fillRect/>
        </a:stretch>
      </xdr:blipFill>
      <xdr:spPr>
        <a:xfrm>
          <a:off x="6167755" y="158122620"/>
          <a:ext cx="926465" cy="1511300"/>
        </a:xfrm>
        <a:prstGeom prst="rect">
          <a:avLst/>
        </a:prstGeom>
      </xdr:spPr>
    </xdr:pic>
  </etc:cellImage>
  <etc:cellImage>
    <xdr:pic>
      <xdr:nvPicPr>
        <xdr:cNvPr id="291" name="ID_99945F3745C7467883619F94830BE6E9" descr="Picture"/>
        <xdr:cNvPicPr>
          <a:picLocks noChangeAspect="1"/>
        </xdr:cNvPicPr>
      </xdr:nvPicPr>
      <xdr:blipFill>
        <a:blip r:embed="rId267"/>
        <a:stretch>
          <a:fillRect/>
        </a:stretch>
      </xdr:blipFill>
      <xdr:spPr>
        <a:xfrm>
          <a:off x="6155055" y="190672720"/>
          <a:ext cx="843280" cy="1371600"/>
        </a:xfrm>
        <a:prstGeom prst="rect">
          <a:avLst/>
        </a:prstGeom>
      </xdr:spPr>
    </xdr:pic>
  </etc:cellImage>
  <etc:cellImage>
    <xdr:pic>
      <xdr:nvPicPr>
        <xdr:cNvPr id="292" name="ID_4638CA8B4FCD4B74BCD8525BC9EFD42C" descr="Picture"/>
        <xdr:cNvPicPr>
          <a:picLocks noChangeAspect="1"/>
        </xdr:cNvPicPr>
      </xdr:nvPicPr>
      <xdr:blipFill>
        <a:blip r:embed="rId268"/>
        <a:stretch>
          <a:fillRect/>
        </a:stretch>
      </xdr:blipFill>
      <xdr:spPr>
        <a:xfrm>
          <a:off x="5697855" y="294502840"/>
          <a:ext cx="1014095" cy="762000"/>
        </a:xfrm>
        <a:prstGeom prst="rect">
          <a:avLst/>
        </a:prstGeom>
      </xdr:spPr>
    </xdr:pic>
  </etc:cellImage>
  <etc:cellImage>
    <xdr:pic>
      <xdr:nvPicPr>
        <xdr:cNvPr id="293" name="ID_181FE1FF88974A41902EE84D6450D82A" descr="Picture"/>
        <xdr:cNvPicPr>
          <a:picLocks noChangeAspect="1"/>
        </xdr:cNvPicPr>
      </xdr:nvPicPr>
      <xdr:blipFill>
        <a:blip r:embed="rId269"/>
        <a:stretch>
          <a:fillRect/>
        </a:stretch>
      </xdr:blipFill>
      <xdr:spPr>
        <a:xfrm>
          <a:off x="5596255" y="454306940"/>
          <a:ext cx="1478280" cy="1498600"/>
        </a:xfrm>
        <a:prstGeom prst="rect">
          <a:avLst/>
        </a:prstGeom>
      </xdr:spPr>
    </xdr:pic>
  </etc:cellImage>
  <etc:cellImage>
    <xdr:pic>
      <xdr:nvPicPr>
        <xdr:cNvPr id="294" name="ID_B0C42AC649E042399BA1F44580C549DC" descr="Picture"/>
        <xdr:cNvPicPr>
          <a:picLocks noChangeAspect="1"/>
        </xdr:cNvPicPr>
      </xdr:nvPicPr>
      <xdr:blipFill>
        <a:blip r:embed="rId270"/>
        <a:stretch>
          <a:fillRect/>
        </a:stretch>
      </xdr:blipFill>
      <xdr:spPr>
        <a:xfrm>
          <a:off x="5596255" y="877915440"/>
          <a:ext cx="1061720" cy="1879600"/>
        </a:xfrm>
        <a:prstGeom prst="rect">
          <a:avLst/>
        </a:prstGeom>
      </xdr:spPr>
    </xdr:pic>
  </etc:cellImage>
  <etc:cellImage>
    <xdr:pic>
      <xdr:nvPicPr>
        <xdr:cNvPr id="295" name="ID_D22CA24B21234D61B1DED7E83E1EFAE4" descr="Picture"/>
        <xdr:cNvPicPr>
          <a:picLocks noChangeAspect="1"/>
        </xdr:cNvPicPr>
      </xdr:nvPicPr>
      <xdr:blipFill>
        <a:blip r:embed="rId271"/>
        <a:stretch>
          <a:fillRect/>
        </a:stretch>
      </xdr:blipFill>
      <xdr:spPr>
        <a:xfrm>
          <a:off x="6015355" y="18796000"/>
          <a:ext cx="1014095" cy="2171700"/>
        </a:xfrm>
        <a:prstGeom prst="rect">
          <a:avLst/>
        </a:prstGeom>
      </xdr:spPr>
    </xdr:pic>
  </etc:cellImage>
  <etc:cellImage>
    <xdr:pic>
      <xdr:nvPicPr>
        <xdr:cNvPr id="297" name="ID_0BEB94BD69B0485A8FF05264307A0FFC" descr="Picture"/>
        <xdr:cNvPicPr>
          <a:picLocks noChangeAspect="1"/>
        </xdr:cNvPicPr>
      </xdr:nvPicPr>
      <xdr:blipFill>
        <a:blip r:embed="rId272"/>
        <a:stretch>
          <a:fillRect/>
        </a:stretch>
      </xdr:blipFill>
      <xdr:spPr>
        <a:xfrm>
          <a:off x="5735955" y="264421620"/>
          <a:ext cx="1261745" cy="977900"/>
        </a:xfrm>
        <a:prstGeom prst="rect">
          <a:avLst/>
        </a:prstGeom>
      </xdr:spPr>
    </xdr:pic>
  </etc:cellImage>
  <etc:cellImage>
    <xdr:pic>
      <xdr:nvPicPr>
        <xdr:cNvPr id="298" name="ID_5CD6D95B94544F9A88369AE299F6A7EE" descr="Picture"/>
        <xdr:cNvPicPr>
          <a:picLocks noChangeAspect="1"/>
        </xdr:cNvPicPr>
      </xdr:nvPicPr>
      <xdr:blipFill>
        <a:blip r:embed="rId273"/>
        <a:stretch>
          <a:fillRect/>
        </a:stretch>
      </xdr:blipFill>
      <xdr:spPr>
        <a:xfrm>
          <a:off x="5596255" y="901918440"/>
          <a:ext cx="1323975" cy="2387600"/>
        </a:xfrm>
        <a:prstGeom prst="rect">
          <a:avLst/>
        </a:prstGeom>
      </xdr:spPr>
    </xdr:pic>
  </etc:cellImage>
  <etc:cellImage>
    <xdr:pic>
      <xdr:nvPicPr>
        <xdr:cNvPr id="299" name="ID_0AFE4747229946D8A02061307CD8FE92" descr="Picture"/>
        <xdr:cNvPicPr>
          <a:picLocks noChangeAspect="1"/>
        </xdr:cNvPicPr>
      </xdr:nvPicPr>
      <xdr:blipFill>
        <a:blip r:embed="rId274"/>
        <a:stretch>
          <a:fillRect/>
        </a:stretch>
      </xdr:blipFill>
      <xdr:spPr>
        <a:xfrm>
          <a:off x="5634355" y="48336200"/>
          <a:ext cx="1440815" cy="1549400"/>
        </a:xfrm>
        <a:prstGeom prst="rect">
          <a:avLst/>
        </a:prstGeom>
      </xdr:spPr>
    </xdr:pic>
  </etc:cellImage>
  <etc:cellImage>
    <xdr:pic>
      <xdr:nvPicPr>
        <xdr:cNvPr id="301" name="ID_F43186A613B4446B9DB6D9E377C9A22C" descr="Picture"/>
        <xdr:cNvPicPr>
          <a:picLocks noChangeAspect="1"/>
        </xdr:cNvPicPr>
      </xdr:nvPicPr>
      <xdr:blipFill>
        <a:blip r:embed="rId275"/>
        <a:stretch>
          <a:fillRect/>
        </a:stretch>
      </xdr:blipFill>
      <xdr:spPr>
        <a:xfrm>
          <a:off x="5596255" y="881941340"/>
          <a:ext cx="1101725" cy="1943100"/>
        </a:xfrm>
        <a:prstGeom prst="rect">
          <a:avLst/>
        </a:prstGeom>
      </xdr:spPr>
    </xdr:pic>
  </etc:cellImage>
  <etc:cellImage>
    <xdr:pic>
      <xdr:nvPicPr>
        <xdr:cNvPr id="302" name="ID_60DF325B119145E69A60801BD40C90A4" descr="Picture"/>
        <xdr:cNvPicPr>
          <a:picLocks noChangeAspect="1"/>
        </xdr:cNvPicPr>
      </xdr:nvPicPr>
      <xdr:blipFill>
        <a:blip r:embed="rId276"/>
        <a:stretch>
          <a:fillRect/>
        </a:stretch>
      </xdr:blipFill>
      <xdr:spPr>
        <a:xfrm>
          <a:off x="5951855" y="23342600"/>
          <a:ext cx="1016635" cy="2133600"/>
        </a:xfrm>
        <a:prstGeom prst="rect">
          <a:avLst/>
        </a:prstGeom>
      </xdr:spPr>
    </xdr:pic>
  </etc:cellImage>
  <etc:cellImage>
    <xdr:pic>
      <xdr:nvPicPr>
        <xdr:cNvPr id="303" name="ID_50F7B8FCA6534CBA95188B0478813279" descr="Picture"/>
        <xdr:cNvPicPr>
          <a:picLocks noChangeAspect="1"/>
        </xdr:cNvPicPr>
      </xdr:nvPicPr>
      <xdr:blipFill>
        <a:blip r:embed="rId277"/>
        <a:stretch>
          <a:fillRect/>
        </a:stretch>
      </xdr:blipFill>
      <xdr:spPr>
        <a:xfrm>
          <a:off x="5774055" y="299493940"/>
          <a:ext cx="951865" cy="1130300"/>
        </a:xfrm>
        <a:prstGeom prst="rect">
          <a:avLst/>
        </a:prstGeom>
      </xdr:spPr>
    </xdr:pic>
  </etc:cellImage>
  <etc:cellImage>
    <xdr:pic>
      <xdr:nvPicPr>
        <xdr:cNvPr id="304" name="ID_E4D9C1822B03460E99A87DC052A255CD" descr="Picture"/>
        <xdr:cNvPicPr>
          <a:picLocks noChangeAspect="1"/>
        </xdr:cNvPicPr>
      </xdr:nvPicPr>
      <xdr:blipFill>
        <a:blip r:embed="rId278"/>
        <a:stretch>
          <a:fillRect/>
        </a:stretch>
      </xdr:blipFill>
      <xdr:spPr>
        <a:xfrm>
          <a:off x="5596255" y="885713240"/>
          <a:ext cx="1189355" cy="1828800"/>
        </a:xfrm>
        <a:prstGeom prst="rect">
          <a:avLst/>
        </a:prstGeom>
      </xdr:spPr>
    </xdr:pic>
  </etc:cellImage>
  <etc:cellImage>
    <xdr:pic>
      <xdr:nvPicPr>
        <xdr:cNvPr id="305" name="ID_51656BEEFF644968BD9261E76B04783E" descr="Picture"/>
        <xdr:cNvPicPr>
          <a:picLocks noChangeAspect="1"/>
        </xdr:cNvPicPr>
      </xdr:nvPicPr>
      <xdr:blipFill>
        <a:blip r:embed="rId279"/>
        <a:stretch>
          <a:fillRect/>
        </a:stretch>
      </xdr:blipFill>
      <xdr:spPr>
        <a:xfrm>
          <a:off x="5951855" y="28994100"/>
          <a:ext cx="1145540" cy="1866900"/>
        </a:xfrm>
        <a:prstGeom prst="rect">
          <a:avLst/>
        </a:prstGeom>
      </xdr:spPr>
    </xdr:pic>
  </etc:cellImage>
  <etc:cellImage>
    <xdr:pic>
      <xdr:nvPicPr>
        <xdr:cNvPr id="306" name="ID_AF326792C1944BDC9DC0E8D3326A622E" descr="Picture"/>
        <xdr:cNvPicPr>
          <a:picLocks noChangeAspect="1"/>
        </xdr:cNvPicPr>
      </xdr:nvPicPr>
      <xdr:blipFill>
        <a:blip r:embed="rId280"/>
        <a:stretch>
          <a:fillRect/>
        </a:stretch>
      </xdr:blipFill>
      <xdr:spPr>
        <a:xfrm>
          <a:off x="5596255" y="879795040"/>
          <a:ext cx="1222375" cy="2146300"/>
        </a:xfrm>
        <a:prstGeom prst="rect">
          <a:avLst/>
        </a:prstGeom>
      </xdr:spPr>
    </xdr:pic>
  </etc:cellImage>
  <etc:cellImage>
    <xdr:pic>
      <xdr:nvPicPr>
        <xdr:cNvPr id="307" name="ID_A83E6A3D755C4AECAFC1F22BB78769E7" descr="Picture"/>
        <xdr:cNvPicPr>
          <a:picLocks noChangeAspect="1"/>
        </xdr:cNvPicPr>
      </xdr:nvPicPr>
      <xdr:blipFill>
        <a:blip r:embed="rId281"/>
        <a:stretch>
          <a:fillRect/>
        </a:stretch>
      </xdr:blipFill>
      <xdr:spPr>
        <a:xfrm>
          <a:off x="6104255" y="21056600"/>
          <a:ext cx="970280" cy="2032000"/>
        </a:xfrm>
        <a:prstGeom prst="rect">
          <a:avLst/>
        </a:prstGeom>
      </xdr:spPr>
    </xdr:pic>
  </etc:cellImage>
  <etc:cellImage>
    <xdr:pic>
      <xdr:nvPicPr>
        <xdr:cNvPr id="309" name="ID_B9160D2EAB8C40EFA2373C07816B74F6" descr="Picture"/>
        <xdr:cNvPicPr>
          <a:picLocks noChangeAspect="1"/>
        </xdr:cNvPicPr>
      </xdr:nvPicPr>
      <xdr:blipFill>
        <a:blip r:embed="rId282"/>
        <a:stretch>
          <a:fillRect/>
        </a:stretch>
      </xdr:blipFill>
      <xdr:spPr>
        <a:xfrm>
          <a:off x="5596255" y="345163140"/>
          <a:ext cx="754380" cy="1562100"/>
        </a:xfrm>
        <a:prstGeom prst="rect">
          <a:avLst/>
        </a:prstGeom>
      </xdr:spPr>
    </xdr:pic>
  </etc:cellImage>
  <etc:cellImage>
    <xdr:pic>
      <xdr:nvPicPr>
        <xdr:cNvPr id="310" name="ID_1109B49AF36C400BB6C588D38991AB43" descr="Picture"/>
        <xdr:cNvPicPr>
          <a:picLocks noChangeAspect="1"/>
        </xdr:cNvPicPr>
      </xdr:nvPicPr>
      <xdr:blipFill>
        <a:blip r:embed="rId283"/>
        <a:stretch>
          <a:fillRect/>
        </a:stretch>
      </xdr:blipFill>
      <xdr:spPr>
        <a:xfrm>
          <a:off x="5659755" y="259151120"/>
          <a:ext cx="1415415" cy="1181100"/>
        </a:xfrm>
        <a:prstGeom prst="rect">
          <a:avLst/>
        </a:prstGeom>
      </xdr:spPr>
    </xdr:pic>
  </etc:cellImage>
  <etc:cellImage>
    <xdr:pic>
      <xdr:nvPicPr>
        <xdr:cNvPr id="311" name="ID_556DAE164A834C56A743B7898A2421BC" descr="Picture"/>
        <xdr:cNvPicPr>
          <a:picLocks noChangeAspect="1"/>
        </xdr:cNvPicPr>
      </xdr:nvPicPr>
      <xdr:blipFill>
        <a:blip r:embed="rId284"/>
        <a:stretch>
          <a:fillRect/>
        </a:stretch>
      </xdr:blipFill>
      <xdr:spPr>
        <a:xfrm>
          <a:off x="6129655" y="130550920"/>
          <a:ext cx="616585" cy="1422400"/>
        </a:xfrm>
        <a:prstGeom prst="rect">
          <a:avLst/>
        </a:prstGeom>
      </xdr:spPr>
    </xdr:pic>
  </etc:cellImage>
  <etc:cellImage>
    <xdr:pic>
      <xdr:nvPicPr>
        <xdr:cNvPr id="312" name="ID_B05D4E163F344F2094DCAD92EEA5CF68" descr="Picture"/>
        <xdr:cNvPicPr>
          <a:picLocks noChangeAspect="1"/>
        </xdr:cNvPicPr>
      </xdr:nvPicPr>
      <xdr:blipFill>
        <a:blip r:embed="rId285"/>
        <a:stretch>
          <a:fillRect/>
        </a:stretch>
      </xdr:blipFill>
      <xdr:spPr>
        <a:xfrm>
          <a:off x="5875655" y="202252580"/>
          <a:ext cx="1145540" cy="1230630"/>
        </a:xfrm>
        <a:prstGeom prst="rect">
          <a:avLst/>
        </a:prstGeom>
      </xdr:spPr>
    </xdr:pic>
  </etc:cellImage>
  <etc:cellImage>
    <xdr:pic>
      <xdr:nvPicPr>
        <xdr:cNvPr id="313" name="ID_9646CDCFA24B45FC8CCFD9884A28488A" descr="Picture"/>
        <xdr:cNvPicPr>
          <a:picLocks noChangeAspect="1"/>
        </xdr:cNvPicPr>
      </xdr:nvPicPr>
      <xdr:blipFill>
        <a:blip r:embed="rId286"/>
        <a:stretch>
          <a:fillRect/>
        </a:stretch>
      </xdr:blipFill>
      <xdr:spPr>
        <a:xfrm>
          <a:off x="5596255" y="887542040"/>
          <a:ext cx="1177290" cy="1943100"/>
        </a:xfrm>
        <a:prstGeom prst="rect">
          <a:avLst/>
        </a:prstGeom>
      </xdr:spPr>
    </xdr:pic>
  </etc:cellImage>
  <etc:cellImage>
    <xdr:pic>
      <xdr:nvPicPr>
        <xdr:cNvPr id="314" name="ID_69CCA2E0D13148CBBCCC5550DC628A62" descr="Picture"/>
        <xdr:cNvPicPr>
          <a:picLocks noChangeAspect="1"/>
        </xdr:cNvPicPr>
      </xdr:nvPicPr>
      <xdr:blipFill>
        <a:blip r:embed="rId287"/>
        <a:stretch>
          <a:fillRect/>
        </a:stretch>
      </xdr:blipFill>
      <xdr:spPr>
        <a:xfrm>
          <a:off x="5647055" y="31661100"/>
          <a:ext cx="1428115" cy="1422400"/>
        </a:xfrm>
        <a:prstGeom prst="rect">
          <a:avLst/>
        </a:prstGeom>
      </xdr:spPr>
    </xdr:pic>
  </etc:cellImage>
  <etc:cellImage>
    <xdr:pic>
      <xdr:nvPicPr>
        <xdr:cNvPr id="315" name="ID_218905207E904D638535BC745CE9CBF5" descr="Picture"/>
        <xdr:cNvPicPr>
          <a:picLocks noChangeAspect="1"/>
        </xdr:cNvPicPr>
      </xdr:nvPicPr>
      <xdr:blipFill>
        <a:blip r:embed="rId288"/>
        <a:stretch>
          <a:fillRect/>
        </a:stretch>
      </xdr:blipFill>
      <xdr:spPr>
        <a:xfrm>
          <a:off x="5596255" y="796254440"/>
          <a:ext cx="1478915" cy="1422400"/>
        </a:xfrm>
        <a:prstGeom prst="rect">
          <a:avLst/>
        </a:prstGeom>
      </xdr:spPr>
    </xdr:pic>
  </etc:cellImage>
  <etc:cellImage>
    <xdr:pic>
      <xdr:nvPicPr>
        <xdr:cNvPr id="316" name="ID_A3464089F5454D369007A092EEC2FD61" descr="Picture"/>
        <xdr:cNvPicPr>
          <a:picLocks noChangeAspect="1"/>
        </xdr:cNvPicPr>
      </xdr:nvPicPr>
      <xdr:blipFill>
        <a:blip r:embed="rId289"/>
        <a:stretch>
          <a:fillRect/>
        </a:stretch>
      </xdr:blipFill>
      <xdr:spPr>
        <a:xfrm>
          <a:off x="6155055" y="61315600"/>
          <a:ext cx="926465" cy="1930400"/>
        </a:xfrm>
        <a:prstGeom prst="rect">
          <a:avLst/>
        </a:prstGeom>
      </xdr:spPr>
    </xdr:pic>
  </etc:cellImage>
  <etc:cellImage>
    <xdr:pic>
      <xdr:nvPicPr>
        <xdr:cNvPr id="317" name="ID_4BF2A7A682224178A5C988FBA2C185AC" descr="Picture"/>
        <xdr:cNvPicPr>
          <a:picLocks noChangeAspect="1"/>
        </xdr:cNvPicPr>
      </xdr:nvPicPr>
      <xdr:blipFill>
        <a:blip r:embed="rId290"/>
        <a:stretch>
          <a:fillRect/>
        </a:stretch>
      </xdr:blipFill>
      <xdr:spPr>
        <a:xfrm>
          <a:off x="5951855" y="270162020"/>
          <a:ext cx="1057910" cy="1828800"/>
        </a:xfrm>
        <a:prstGeom prst="rect">
          <a:avLst/>
        </a:prstGeom>
      </xdr:spPr>
    </xdr:pic>
  </etc:cellImage>
  <etc:cellImage>
    <xdr:pic>
      <xdr:nvPicPr>
        <xdr:cNvPr id="318" name="ID_9106B9C4EDC34E4EB76021FA55690EF3" descr="Picture"/>
        <xdr:cNvPicPr>
          <a:picLocks noChangeAspect="1"/>
        </xdr:cNvPicPr>
      </xdr:nvPicPr>
      <xdr:blipFill>
        <a:blip r:embed="rId291"/>
        <a:stretch>
          <a:fillRect/>
        </a:stretch>
      </xdr:blipFill>
      <xdr:spPr>
        <a:xfrm>
          <a:off x="5596255" y="522925040"/>
          <a:ext cx="1411605" cy="1422400"/>
        </a:xfrm>
        <a:prstGeom prst="rect">
          <a:avLst/>
        </a:prstGeom>
      </xdr:spPr>
    </xdr:pic>
  </etc:cellImage>
  <etc:cellImage>
    <xdr:pic>
      <xdr:nvPicPr>
        <xdr:cNvPr id="319" name="ID_FF3D8EAF3F214FA5844CBACE1BDC65B0" descr="Picture"/>
        <xdr:cNvPicPr>
          <a:picLocks noChangeAspect="1"/>
        </xdr:cNvPicPr>
      </xdr:nvPicPr>
      <xdr:blipFill>
        <a:blip r:embed="rId292"/>
        <a:stretch>
          <a:fillRect/>
        </a:stretch>
      </xdr:blipFill>
      <xdr:spPr>
        <a:xfrm>
          <a:off x="5608955" y="98920300"/>
          <a:ext cx="1466215" cy="1600200"/>
        </a:xfrm>
        <a:prstGeom prst="rect">
          <a:avLst/>
        </a:prstGeom>
      </xdr:spPr>
    </xdr:pic>
  </etc:cellImage>
  <etc:cellImage>
    <xdr:pic>
      <xdr:nvPicPr>
        <xdr:cNvPr id="320" name="ID_FB607153A5414215879DD526C5B4B52D" descr="Picture"/>
        <xdr:cNvPicPr>
          <a:picLocks noChangeAspect="1"/>
        </xdr:cNvPicPr>
      </xdr:nvPicPr>
      <xdr:blipFill>
        <a:blip r:embed="rId293"/>
        <a:stretch>
          <a:fillRect/>
        </a:stretch>
      </xdr:blipFill>
      <xdr:spPr>
        <a:xfrm>
          <a:off x="5735955" y="304916840"/>
          <a:ext cx="1261745" cy="1409700"/>
        </a:xfrm>
        <a:prstGeom prst="rect">
          <a:avLst/>
        </a:prstGeom>
      </xdr:spPr>
    </xdr:pic>
  </etc:cellImage>
  <etc:cellImage>
    <xdr:pic>
      <xdr:nvPicPr>
        <xdr:cNvPr id="321" name="ID_B31D98B69E91439187A412959B3C3857" descr="Picture"/>
        <xdr:cNvPicPr>
          <a:picLocks noChangeAspect="1"/>
        </xdr:cNvPicPr>
      </xdr:nvPicPr>
      <xdr:blipFill>
        <a:blip r:embed="rId294"/>
        <a:stretch>
          <a:fillRect/>
        </a:stretch>
      </xdr:blipFill>
      <xdr:spPr>
        <a:xfrm>
          <a:off x="5596255" y="919774640"/>
          <a:ext cx="1478280" cy="1371600"/>
        </a:xfrm>
        <a:prstGeom prst="rect">
          <a:avLst/>
        </a:prstGeom>
      </xdr:spPr>
    </xdr:pic>
  </etc:cellImage>
  <etc:cellImage>
    <xdr:pic>
      <xdr:nvPicPr>
        <xdr:cNvPr id="322" name="ID_EF41AF44B65D40A58EF86DD7035BA618" descr="Picture"/>
        <xdr:cNvPicPr>
          <a:picLocks noChangeAspect="1"/>
        </xdr:cNvPicPr>
      </xdr:nvPicPr>
      <xdr:blipFill>
        <a:blip r:embed="rId295"/>
        <a:stretch>
          <a:fillRect/>
        </a:stretch>
      </xdr:blipFill>
      <xdr:spPr>
        <a:xfrm>
          <a:off x="5659755" y="78384400"/>
          <a:ext cx="1415415" cy="1409700"/>
        </a:xfrm>
        <a:prstGeom prst="rect">
          <a:avLst/>
        </a:prstGeom>
      </xdr:spPr>
    </xdr:pic>
  </etc:cellImage>
  <etc:cellImage>
    <xdr:pic>
      <xdr:nvPicPr>
        <xdr:cNvPr id="323" name="ID_D7946B9C36604BB393BE0F579C51E271" descr="Picture"/>
        <xdr:cNvPicPr>
          <a:picLocks noChangeAspect="1"/>
        </xdr:cNvPicPr>
      </xdr:nvPicPr>
      <xdr:blipFill>
        <a:blip r:embed="rId296"/>
        <a:stretch>
          <a:fillRect/>
        </a:stretch>
      </xdr:blipFill>
      <xdr:spPr>
        <a:xfrm>
          <a:off x="5774055" y="286679640"/>
          <a:ext cx="616585" cy="1041400"/>
        </a:xfrm>
        <a:prstGeom prst="rect">
          <a:avLst/>
        </a:prstGeom>
      </xdr:spPr>
    </xdr:pic>
  </etc:cellImage>
  <etc:cellImage>
    <xdr:pic>
      <xdr:nvPicPr>
        <xdr:cNvPr id="324" name="ID_E2106CA4AB2944D597A41B2B035410FC" descr="Picture"/>
        <xdr:cNvPicPr>
          <a:picLocks noChangeAspect="1"/>
        </xdr:cNvPicPr>
      </xdr:nvPicPr>
      <xdr:blipFill>
        <a:blip r:embed="rId297"/>
        <a:stretch>
          <a:fillRect/>
        </a:stretch>
      </xdr:blipFill>
      <xdr:spPr>
        <a:xfrm>
          <a:off x="5901055" y="147784820"/>
          <a:ext cx="1145540" cy="1473200"/>
        </a:xfrm>
        <a:prstGeom prst="rect">
          <a:avLst/>
        </a:prstGeom>
      </xdr:spPr>
    </xdr:pic>
  </etc:cellImage>
  <etc:cellImage>
    <xdr:pic>
      <xdr:nvPicPr>
        <xdr:cNvPr id="325" name="ID_EFBC341412A445209D9601C8F5839498" descr="Picture"/>
        <xdr:cNvPicPr>
          <a:picLocks noChangeAspect="1"/>
        </xdr:cNvPicPr>
      </xdr:nvPicPr>
      <xdr:blipFill>
        <a:blip r:embed="rId298"/>
        <a:stretch>
          <a:fillRect/>
        </a:stretch>
      </xdr:blipFill>
      <xdr:spPr>
        <a:xfrm>
          <a:off x="5615940" y="119733695"/>
          <a:ext cx="1261745" cy="1320800"/>
        </a:xfrm>
        <a:prstGeom prst="rect">
          <a:avLst/>
        </a:prstGeom>
      </xdr:spPr>
    </xdr:pic>
  </etc:cellImage>
  <etc:cellImage>
    <xdr:pic>
      <xdr:nvPicPr>
        <xdr:cNvPr id="326" name="ID_8E7555FBA78A44E2BFA0D53A51E4309D" descr="Picture"/>
        <xdr:cNvPicPr>
          <a:picLocks noChangeAspect="1"/>
        </xdr:cNvPicPr>
      </xdr:nvPicPr>
      <xdr:blipFill>
        <a:blip r:embed="rId299"/>
        <a:stretch>
          <a:fillRect/>
        </a:stretch>
      </xdr:blipFill>
      <xdr:spPr>
        <a:xfrm>
          <a:off x="6269355" y="327649840"/>
          <a:ext cx="792480" cy="1663700"/>
        </a:xfrm>
        <a:prstGeom prst="rect">
          <a:avLst/>
        </a:prstGeom>
      </xdr:spPr>
    </xdr:pic>
  </etc:cellImage>
  <etc:cellImage>
    <xdr:pic>
      <xdr:nvPicPr>
        <xdr:cNvPr id="327" name="ID_93B2A54CE02B4E3EA09DF11CC60BEC15" descr="Picture"/>
        <xdr:cNvPicPr>
          <a:picLocks noChangeAspect="1"/>
        </xdr:cNvPicPr>
      </xdr:nvPicPr>
      <xdr:blipFill>
        <a:blip r:embed="rId300"/>
        <a:stretch>
          <a:fillRect/>
        </a:stretch>
      </xdr:blipFill>
      <xdr:spPr>
        <a:xfrm>
          <a:off x="5862955" y="335396840"/>
          <a:ext cx="906780" cy="1892300"/>
        </a:xfrm>
        <a:prstGeom prst="rect">
          <a:avLst/>
        </a:prstGeom>
      </xdr:spPr>
    </xdr:pic>
  </etc:cellImage>
  <etc:cellImage>
    <xdr:pic>
      <xdr:nvPicPr>
        <xdr:cNvPr id="328" name="ID_FB6A6B22566A407585C738DF875D8123" descr="Picture"/>
        <xdr:cNvPicPr>
          <a:picLocks noChangeAspect="1"/>
        </xdr:cNvPicPr>
      </xdr:nvPicPr>
      <xdr:blipFill>
        <a:blip r:embed="rId301"/>
        <a:stretch>
          <a:fillRect/>
        </a:stretch>
      </xdr:blipFill>
      <xdr:spPr>
        <a:xfrm>
          <a:off x="6104255" y="124620020"/>
          <a:ext cx="616585" cy="1498600"/>
        </a:xfrm>
        <a:prstGeom prst="rect">
          <a:avLst/>
        </a:prstGeom>
      </xdr:spPr>
    </xdr:pic>
  </etc:cellImage>
  <etc:cellImage>
    <xdr:pic>
      <xdr:nvPicPr>
        <xdr:cNvPr id="329" name="ID_5097C76DFE14483082B1B808A3B2E086" descr="Picture"/>
        <xdr:cNvPicPr>
          <a:picLocks noChangeAspect="1"/>
        </xdr:cNvPicPr>
      </xdr:nvPicPr>
      <xdr:blipFill>
        <a:blip r:embed="rId302"/>
        <a:stretch>
          <a:fillRect/>
        </a:stretch>
      </xdr:blipFill>
      <xdr:spPr>
        <a:xfrm>
          <a:off x="6015355" y="171749720"/>
          <a:ext cx="951865" cy="1765300"/>
        </a:xfrm>
        <a:prstGeom prst="rect">
          <a:avLst/>
        </a:prstGeom>
      </xdr:spPr>
    </xdr:pic>
  </etc:cellImage>
  <etc:cellImage>
    <xdr:pic>
      <xdr:nvPicPr>
        <xdr:cNvPr id="330" name="ID_AC0C5B72B4EA42A89038AD7B6A197E75" descr="Picture"/>
        <xdr:cNvPicPr>
          <a:picLocks noChangeAspect="1"/>
        </xdr:cNvPicPr>
      </xdr:nvPicPr>
      <xdr:blipFill>
        <a:blip r:embed="rId303"/>
        <a:stretch>
          <a:fillRect/>
        </a:stretch>
      </xdr:blipFill>
      <xdr:spPr>
        <a:xfrm>
          <a:off x="5596255" y="806274740"/>
          <a:ext cx="1478280" cy="1104900"/>
        </a:xfrm>
        <a:prstGeom prst="rect">
          <a:avLst/>
        </a:prstGeom>
      </xdr:spPr>
    </xdr:pic>
  </etc:cellImage>
  <etc:cellImage>
    <xdr:pic>
      <xdr:nvPicPr>
        <xdr:cNvPr id="331" name="ID_DDDD8C54282C44DE82D4FF3C73C8F179" descr="Picture"/>
        <xdr:cNvPicPr>
          <a:picLocks noChangeAspect="1"/>
        </xdr:cNvPicPr>
      </xdr:nvPicPr>
      <xdr:blipFill>
        <a:blip r:embed="rId304"/>
        <a:stretch>
          <a:fillRect/>
        </a:stretch>
      </xdr:blipFill>
      <xdr:spPr>
        <a:xfrm>
          <a:off x="5596255" y="727306140"/>
          <a:ext cx="1478280" cy="1155700"/>
        </a:xfrm>
        <a:prstGeom prst="rect">
          <a:avLst/>
        </a:prstGeom>
      </xdr:spPr>
    </xdr:pic>
  </etc:cellImage>
  <etc:cellImage>
    <xdr:pic>
      <xdr:nvPicPr>
        <xdr:cNvPr id="332" name="ID_6C21236FAA4C4393BEF6417E8F86A6F3" descr="Picture"/>
        <xdr:cNvPicPr>
          <a:picLocks noChangeAspect="1"/>
        </xdr:cNvPicPr>
      </xdr:nvPicPr>
      <xdr:blipFill>
        <a:blip r:embed="rId305"/>
        <a:stretch>
          <a:fillRect/>
        </a:stretch>
      </xdr:blipFill>
      <xdr:spPr>
        <a:xfrm>
          <a:off x="5697855" y="285028640"/>
          <a:ext cx="958215" cy="1370965"/>
        </a:xfrm>
        <a:prstGeom prst="rect">
          <a:avLst/>
        </a:prstGeom>
      </xdr:spPr>
    </xdr:pic>
  </etc:cellImage>
  <etc:cellImage>
    <xdr:pic>
      <xdr:nvPicPr>
        <xdr:cNvPr id="333" name="ID_D9826A3F6DD740FD9B9037E0F54C8561" descr="Picture"/>
        <xdr:cNvPicPr>
          <a:picLocks noChangeAspect="1"/>
        </xdr:cNvPicPr>
      </xdr:nvPicPr>
      <xdr:blipFill>
        <a:blip r:embed="rId306"/>
        <a:stretch>
          <a:fillRect/>
        </a:stretch>
      </xdr:blipFill>
      <xdr:spPr>
        <a:xfrm>
          <a:off x="6231255" y="257360420"/>
          <a:ext cx="805180" cy="1054100"/>
        </a:xfrm>
        <a:prstGeom prst="rect">
          <a:avLst/>
        </a:prstGeom>
      </xdr:spPr>
    </xdr:pic>
  </etc:cellImage>
  <etc:cellImage>
    <xdr:pic>
      <xdr:nvPicPr>
        <xdr:cNvPr id="334" name="ID_0A05ABB35F434F43A7741E7BB8719C84" descr="Picture"/>
        <xdr:cNvPicPr>
          <a:picLocks noChangeAspect="1"/>
        </xdr:cNvPicPr>
      </xdr:nvPicPr>
      <xdr:blipFill>
        <a:blip r:embed="rId307"/>
        <a:stretch>
          <a:fillRect/>
        </a:stretch>
      </xdr:blipFill>
      <xdr:spPr>
        <a:xfrm>
          <a:off x="5596255" y="472302840"/>
          <a:ext cx="1344930" cy="1422400"/>
        </a:xfrm>
        <a:prstGeom prst="rect">
          <a:avLst/>
        </a:prstGeom>
      </xdr:spPr>
    </xdr:pic>
  </etc:cellImage>
  <etc:cellImage>
    <xdr:pic>
      <xdr:nvPicPr>
        <xdr:cNvPr id="335" name="ID_29B3274BEA4D424D8C47CCB0C705C8CE" descr="Picture"/>
        <xdr:cNvPicPr>
          <a:picLocks noChangeAspect="1"/>
        </xdr:cNvPicPr>
      </xdr:nvPicPr>
      <xdr:blipFill>
        <a:blip r:embed="rId308"/>
        <a:stretch>
          <a:fillRect/>
        </a:stretch>
      </xdr:blipFill>
      <xdr:spPr>
        <a:xfrm>
          <a:off x="5596255" y="895873240"/>
          <a:ext cx="1101725" cy="1917700"/>
        </a:xfrm>
        <a:prstGeom prst="rect">
          <a:avLst/>
        </a:prstGeom>
      </xdr:spPr>
    </xdr:pic>
  </etc:cellImage>
  <etc:cellImage>
    <xdr:pic>
      <xdr:nvPicPr>
        <xdr:cNvPr id="336" name="ID_41D297BE2F7747E79305489EFC40F950" descr="Picture"/>
        <xdr:cNvPicPr>
          <a:picLocks noChangeAspect="1"/>
        </xdr:cNvPicPr>
      </xdr:nvPicPr>
      <xdr:blipFill>
        <a:blip r:embed="rId309"/>
        <a:stretch>
          <a:fillRect/>
        </a:stretch>
      </xdr:blipFill>
      <xdr:spPr>
        <a:xfrm>
          <a:off x="5964555" y="39992300"/>
          <a:ext cx="1014095" cy="1790700"/>
        </a:xfrm>
        <a:prstGeom prst="rect">
          <a:avLst/>
        </a:prstGeom>
      </xdr:spPr>
    </xdr:pic>
  </etc:cellImage>
  <etc:cellImage>
    <xdr:pic>
      <xdr:nvPicPr>
        <xdr:cNvPr id="337" name="ID_862CD562859640D7814C0443B0A12E2C" descr="Picture"/>
        <xdr:cNvPicPr>
          <a:picLocks noChangeAspect="1"/>
        </xdr:cNvPicPr>
      </xdr:nvPicPr>
      <xdr:blipFill>
        <a:blip r:embed="rId310"/>
        <a:stretch>
          <a:fillRect/>
        </a:stretch>
      </xdr:blipFill>
      <xdr:spPr>
        <a:xfrm>
          <a:off x="5596255" y="889485140"/>
          <a:ext cx="1222375" cy="2247900"/>
        </a:xfrm>
        <a:prstGeom prst="rect">
          <a:avLst/>
        </a:prstGeom>
      </xdr:spPr>
    </xdr:pic>
  </etc:cellImage>
  <etc:cellImage>
    <xdr:pic>
      <xdr:nvPicPr>
        <xdr:cNvPr id="338" name="ID_D282FD747EF24481BCAD784C948ADE26" descr="Picture"/>
        <xdr:cNvPicPr>
          <a:picLocks noChangeAspect="1"/>
        </xdr:cNvPicPr>
      </xdr:nvPicPr>
      <xdr:blipFill>
        <a:blip r:embed="rId311"/>
        <a:stretch>
          <a:fillRect/>
        </a:stretch>
      </xdr:blipFill>
      <xdr:spPr>
        <a:xfrm>
          <a:off x="5621655" y="34124900"/>
          <a:ext cx="1453515" cy="1143000"/>
        </a:xfrm>
        <a:prstGeom prst="rect">
          <a:avLst/>
        </a:prstGeom>
      </xdr:spPr>
    </xdr:pic>
  </etc:cellImage>
  <etc:cellImage>
    <xdr:pic>
      <xdr:nvPicPr>
        <xdr:cNvPr id="340" name="ID_9C644684B55D4FDABC3EA3EC3449D1FD" descr="Picture"/>
        <xdr:cNvPicPr>
          <a:picLocks noChangeAspect="1"/>
        </xdr:cNvPicPr>
      </xdr:nvPicPr>
      <xdr:blipFill>
        <a:blip r:embed="rId312"/>
        <a:stretch>
          <a:fillRect/>
        </a:stretch>
      </xdr:blipFill>
      <xdr:spPr>
        <a:xfrm>
          <a:off x="5596255" y="910871940"/>
          <a:ext cx="1177290" cy="2044700"/>
        </a:xfrm>
        <a:prstGeom prst="rect">
          <a:avLst/>
        </a:prstGeom>
      </xdr:spPr>
    </xdr:pic>
  </etc:cellImage>
  <etc:cellImage>
    <xdr:pic>
      <xdr:nvPicPr>
        <xdr:cNvPr id="341" name="ID_5401E216A5FE4232BCAF3A42616B82FF" descr="Picture"/>
        <xdr:cNvPicPr>
          <a:picLocks noChangeAspect="1"/>
        </xdr:cNvPicPr>
      </xdr:nvPicPr>
      <xdr:blipFill>
        <a:blip r:embed="rId313"/>
        <a:stretch>
          <a:fillRect/>
        </a:stretch>
      </xdr:blipFill>
      <xdr:spPr>
        <a:xfrm>
          <a:off x="6078855" y="57556400"/>
          <a:ext cx="1009650" cy="1981200"/>
        </a:xfrm>
        <a:prstGeom prst="rect">
          <a:avLst/>
        </a:prstGeom>
      </xdr:spPr>
    </xdr:pic>
  </etc:cellImage>
  <etc:cellImage>
    <xdr:pic>
      <xdr:nvPicPr>
        <xdr:cNvPr id="342" name="ID_611A7E8287AD4E86BB3C842BC5AF5AEF" descr="Picture"/>
        <xdr:cNvPicPr>
          <a:picLocks noChangeAspect="1"/>
        </xdr:cNvPicPr>
      </xdr:nvPicPr>
      <xdr:blipFill>
        <a:blip r:embed="rId314"/>
        <a:stretch>
          <a:fillRect/>
        </a:stretch>
      </xdr:blipFill>
      <xdr:spPr>
        <a:xfrm>
          <a:off x="5735955" y="272409920"/>
          <a:ext cx="1209675" cy="1003300"/>
        </a:xfrm>
        <a:prstGeom prst="rect">
          <a:avLst/>
        </a:prstGeom>
      </xdr:spPr>
    </xdr:pic>
  </etc:cellImage>
  <etc:cellImage>
    <xdr:pic>
      <xdr:nvPicPr>
        <xdr:cNvPr id="343" name="ID_0FA38D0ADCD346E18565B5CCD5B8AC6C" descr="Picture"/>
        <xdr:cNvPicPr>
          <a:picLocks noChangeAspect="1"/>
        </xdr:cNvPicPr>
      </xdr:nvPicPr>
      <xdr:blipFill>
        <a:blip r:embed="rId315"/>
        <a:stretch>
          <a:fillRect/>
        </a:stretch>
      </xdr:blipFill>
      <xdr:spPr>
        <a:xfrm>
          <a:off x="5761355" y="289397440"/>
          <a:ext cx="964565" cy="1079500"/>
        </a:xfrm>
        <a:prstGeom prst="rect">
          <a:avLst/>
        </a:prstGeom>
      </xdr:spPr>
    </xdr:pic>
  </etc:cellImage>
  <etc:cellImage>
    <xdr:pic>
      <xdr:nvPicPr>
        <xdr:cNvPr id="344" name="ID_EEFDA0BBE0BC455AADF74E7DA0DFEB3E" descr="Picture"/>
        <xdr:cNvPicPr>
          <a:picLocks noChangeAspect="1"/>
        </xdr:cNvPicPr>
      </xdr:nvPicPr>
      <xdr:blipFill>
        <a:blip r:embed="rId316"/>
        <a:stretch>
          <a:fillRect/>
        </a:stretch>
      </xdr:blipFill>
      <xdr:spPr>
        <a:xfrm>
          <a:off x="5862955" y="188704220"/>
          <a:ext cx="1144905" cy="1752600"/>
        </a:xfrm>
        <a:prstGeom prst="rect">
          <a:avLst/>
        </a:prstGeom>
      </xdr:spPr>
    </xdr:pic>
  </etc:cellImage>
  <etc:cellImage>
    <xdr:pic>
      <xdr:nvPicPr>
        <xdr:cNvPr id="345" name="ID_FBB9A880913C4049AD70F9D56E4F16B3" descr="Picture"/>
        <xdr:cNvPicPr>
          <a:picLocks noChangeAspect="1"/>
        </xdr:cNvPicPr>
      </xdr:nvPicPr>
      <xdr:blipFill>
        <a:blip r:embed="rId317"/>
        <a:stretch>
          <a:fillRect/>
        </a:stretch>
      </xdr:blipFill>
      <xdr:spPr>
        <a:xfrm>
          <a:off x="5596255" y="869266740"/>
          <a:ext cx="1189355" cy="2082800"/>
        </a:xfrm>
        <a:prstGeom prst="rect">
          <a:avLst/>
        </a:prstGeom>
      </xdr:spPr>
    </xdr:pic>
  </etc:cellImage>
  <etc:cellImage>
    <xdr:pic>
      <xdr:nvPicPr>
        <xdr:cNvPr id="346" name="ID_EA7F3A5F5810433B9D7E043C164E577A" descr="Picture"/>
        <xdr:cNvPicPr>
          <a:picLocks noChangeAspect="1"/>
        </xdr:cNvPicPr>
      </xdr:nvPicPr>
      <xdr:blipFill>
        <a:blip r:embed="rId318"/>
        <a:stretch>
          <a:fillRect/>
        </a:stretch>
      </xdr:blipFill>
      <xdr:spPr>
        <a:xfrm>
          <a:off x="5596255" y="11569700"/>
          <a:ext cx="1478915" cy="482600"/>
        </a:xfrm>
        <a:prstGeom prst="rect">
          <a:avLst/>
        </a:prstGeom>
      </xdr:spPr>
    </xdr:pic>
  </etc:cellImage>
  <etc:cellImage>
    <xdr:pic>
      <xdr:nvPicPr>
        <xdr:cNvPr id="347" name="ID_93EFCAC9F0E8417DB8694FFD975FC642" descr="Picture"/>
        <xdr:cNvPicPr>
          <a:picLocks noChangeAspect="1"/>
        </xdr:cNvPicPr>
      </xdr:nvPicPr>
      <xdr:blipFill>
        <a:blip r:embed="rId319"/>
        <a:stretch>
          <a:fillRect/>
        </a:stretch>
      </xdr:blipFill>
      <xdr:spPr>
        <a:xfrm>
          <a:off x="5659755" y="321655440"/>
          <a:ext cx="1415415" cy="1587500"/>
        </a:xfrm>
        <a:prstGeom prst="rect">
          <a:avLst/>
        </a:prstGeom>
      </xdr:spPr>
    </xdr:pic>
  </etc:cellImage>
  <etc:cellImage>
    <xdr:pic>
      <xdr:nvPicPr>
        <xdr:cNvPr id="348" name="ID_A89396FD65604B06997723DF11F70A83" descr="Picture"/>
        <xdr:cNvPicPr>
          <a:picLocks noChangeAspect="1"/>
        </xdr:cNvPicPr>
      </xdr:nvPicPr>
      <xdr:blipFill>
        <a:blip r:embed="rId320"/>
        <a:stretch>
          <a:fillRect/>
        </a:stretch>
      </xdr:blipFill>
      <xdr:spPr>
        <a:xfrm>
          <a:off x="6104255" y="149575520"/>
          <a:ext cx="984250" cy="1270000"/>
        </a:xfrm>
        <a:prstGeom prst="rect">
          <a:avLst/>
        </a:prstGeom>
      </xdr:spPr>
    </xdr:pic>
  </etc:cellImage>
  <etc:cellImage>
    <xdr:pic>
      <xdr:nvPicPr>
        <xdr:cNvPr id="349" name="ID_5CE752642CAD4B67887145565FE2C9E1" descr="Picture"/>
        <xdr:cNvPicPr>
          <a:picLocks noChangeAspect="1"/>
        </xdr:cNvPicPr>
      </xdr:nvPicPr>
      <xdr:blipFill>
        <a:blip r:embed="rId321"/>
        <a:stretch>
          <a:fillRect/>
        </a:stretch>
      </xdr:blipFill>
      <xdr:spPr>
        <a:xfrm>
          <a:off x="5596255" y="745975140"/>
          <a:ext cx="1323975" cy="1638300"/>
        </a:xfrm>
        <a:prstGeom prst="rect">
          <a:avLst/>
        </a:prstGeom>
      </xdr:spPr>
    </xdr:pic>
  </etc:cellImage>
  <etc:cellImage>
    <xdr:pic>
      <xdr:nvPicPr>
        <xdr:cNvPr id="350" name="ID_F50D83E927C44C5CAA36EEF5A9268BC8" descr="Picture"/>
        <xdr:cNvPicPr>
          <a:picLocks noChangeAspect="1"/>
        </xdr:cNvPicPr>
      </xdr:nvPicPr>
      <xdr:blipFill>
        <a:blip r:embed="rId322"/>
        <a:stretch>
          <a:fillRect/>
        </a:stretch>
      </xdr:blipFill>
      <xdr:spPr>
        <a:xfrm>
          <a:off x="5598160" y="306490370"/>
          <a:ext cx="1143000" cy="1936115"/>
        </a:xfrm>
        <a:prstGeom prst="rect">
          <a:avLst/>
        </a:prstGeom>
      </xdr:spPr>
    </xdr:pic>
  </etc:cellImage>
  <etc:cellImage>
    <xdr:pic>
      <xdr:nvPicPr>
        <xdr:cNvPr id="351" name="ID_0D90940B53E645B7BDFE782D16FD07E1" descr="Picture"/>
        <xdr:cNvPicPr>
          <a:picLocks noChangeAspect="1"/>
        </xdr:cNvPicPr>
      </xdr:nvPicPr>
      <xdr:blipFill>
        <a:blip r:embed="rId323"/>
        <a:stretch>
          <a:fillRect/>
        </a:stretch>
      </xdr:blipFill>
      <xdr:spPr>
        <a:xfrm>
          <a:off x="6129655" y="59651900"/>
          <a:ext cx="855980" cy="1460500"/>
        </a:xfrm>
        <a:prstGeom prst="rect">
          <a:avLst/>
        </a:prstGeom>
      </xdr:spPr>
    </xdr:pic>
  </etc:cellImage>
  <etc:cellImage>
    <xdr:pic>
      <xdr:nvPicPr>
        <xdr:cNvPr id="352" name="ID_7A30E42E8E3A4243B99C439E3252B3CA" descr="Picture"/>
        <xdr:cNvPicPr>
          <a:picLocks noChangeAspect="1"/>
        </xdr:cNvPicPr>
      </xdr:nvPicPr>
      <xdr:blipFill>
        <a:blip r:embed="rId324"/>
        <a:stretch>
          <a:fillRect/>
        </a:stretch>
      </xdr:blipFill>
      <xdr:spPr>
        <a:xfrm>
          <a:off x="6129655" y="268193520"/>
          <a:ext cx="906780" cy="1663700"/>
        </a:xfrm>
        <a:prstGeom prst="rect">
          <a:avLst/>
        </a:prstGeom>
      </xdr:spPr>
    </xdr:pic>
  </etc:cellImage>
  <etc:cellImage>
    <xdr:pic>
      <xdr:nvPicPr>
        <xdr:cNvPr id="353" name="ID_F4DD781148E44850AEA8AC977F26E30C" descr="Picture"/>
        <xdr:cNvPicPr>
          <a:picLocks noChangeAspect="1"/>
        </xdr:cNvPicPr>
      </xdr:nvPicPr>
      <xdr:blipFill>
        <a:blip r:embed="rId325"/>
        <a:stretch>
          <a:fillRect/>
        </a:stretch>
      </xdr:blipFill>
      <xdr:spPr>
        <a:xfrm>
          <a:off x="5926455" y="162593020"/>
          <a:ext cx="1057910" cy="1676400"/>
        </a:xfrm>
        <a:prstGeom prst="rect">
          <a:avLst/>
        </a:prstGeom>
      </xdr:spPr>
    </xdr:pic>
  </etc:cellImage>
  <etc:cellImage>
    <xdr:pic>
      <xdr:nvPicPr>
        <xdr:cNvPr id="354" name="ID_C32A7DEF304741868F4B0A104AB5A856" descr="Picture"/>
        <xdr:cNvPicPr>
          <a:picLocks noChangeAspect="1"/>
        </xdr:cNvPicPr>
      </xdr:nvPicPr>
      <xdr:blipFill>
        <a:blip r:embed="rId326"/>
        <a:stretch>
          <a:fillRect/>
        </a:stretch>
      </xdr:blipFill>
      <xdr:spPr>
        <a:xfrm>
          <a:off x="6028055" y="117482620"/>
          <a:ext cx="970280" cy="1727200"/>
        </a:xfrm>
        <a:prstGeom prst="rect">
          <a:avLst/>
        </a:prstGeom>
      </xdr:spPr>
    </xdr:pic>
  </etc:cellImage>
  <etc:cellImage>
    <xdr:pic>
      <xdr:nvPicPr>
        <xdr:cNvPr id="356" name="ID_35D69E6557924AC9BCDC4E19304CE114" descr="Picture"/>
        <xdr:cNvPicPr>
          <a:picLocks noChangeAspect="1"/>
        </xdr:cNvPicPr>
      </xdr:nvPicPr>
      <xdr:blipFill>
        <a:blip r:embed="rId327"/>
        <a:stretch>
          <a:fillRect/>
        </a:stretch>
      </xdr:blipFill>
      <xdr:spPr>
        <a:xfrm>
          <a:off x="5596255" y="572201040"/>
          <a:ext cx="1478280" cy="1752600"/>
        </a:xfrm>
        <a:prstGeom prst="rect">
          <a:avLst/>
        </a:prstGeom>
      </xdr:spPr>
    </xdr:pic>
  </etc:cellImage>
  <etc:cellImage>
    <xdr:pic>
      <xdr:nvPicPr>
        <xdr:cNvPr id="357" name="ID_CAE9F619BE61451F9EB807FC5090FA32" descr="Picture"/>
        <xdr:cNvPicPr>
          <a:picLocks noChangeAspect="1"/>
        </xdr:cNvPicPr>
      </xdr:nvPicPr>
      <xdr:blipFill>
        <a:blip r:embed="rId328"/>
        <a:stretch>
          <a:fillRect/>
        </a:stretch>
      </xdr:blipFill>
      <xdr:spPr>
        <a:xfrm>
          <a:off x="5596255" y="871349540"/>
          <a:ext cx="1274445" cy="1930400"/>
        </a:xfrm>
        <a:prstGeom prst="rect">
          <a:avLst/>
        </a:prstGeom>
      </xdr:spPr>
    </xdr:pic>
  </etc:cellImage>
  <etc:cellImage>
    <xdr:pic>
      <xdr:nvPicPr>
        <xdr:cNvPr id="358" name="ID_4ED31591618D4C7392D4D025A8EB3371" descr="Picture"/>
        <xdr:cNvPicPr>
          <a:picLocks noChangeAspect="1"/>
        </xdr:cNvPicPr>
      </xdr:nvPicPr>
      <xdr:blipFill>
        <a:blip r:embed="rId329"/>
        <a:stretch>
          <a:fillRect/>
        </a:stretch>
      </xdr:blipFill>
      <xdr:spPr>
        <a:xfrm>
          <a:off x="5710555" y="13335000"/>
          <a:ext cx="1408430" cy="1320800"/>
        </a:xfrm>
        <a:prstGeom prst="rect">
          <a:avLst/>
        </a:prstGeom>
      </xdr:spPr>
    </xdr:pic>
  </etc:cellImage>
  <etc:cellImage>
    <xdr:pic>
      <xdr:nvPicPr>
        <xdr:cNvPr id="359" name="ID_BFC9C10F77B3489983A579006FD0481A" descr="Picture"/>
        <xdr:cNvPicPr>
          <a:picLocks noChangeAspect="1"/>
        </xdr:cNvPicPr>
      </xdr:nvPicPr>
      <xdr:blipFill>
        <a:blip r:embed="rId330"/>
        <a:stretch>
          <a:fillRect/>
        </a:stretch>
      </xdr:blipFill>
      <xdr:spPr>
        <a:xfrm>
          <a:off x="5862955" y="144114520"/>
          <a:ext cx="1164590" cy="1346200"/>
        </a:xfrm>
        <a:prstGeom prst="rect">
          <a:avLst/>
        </a:prstGeom>
      </xdr:spPr>
    </xdr:pic>
  </etc:cellImage>
  <etc:cellImage>
    <xdr:pic>
      <xdr:nvPicPr>
        <xdr:cNvPr id="360" name="ID_D49C08CC80724CC7ADC0076015B7D634" descr="Picture"/>
        <xdr:cNvPicPr>
          <a:picLocks noChangeAspect="1"/>
        </xdr:cNvPicPr>
      </xdr:nvPicPr>
      <xdr:blipFill>
        <a:blip r:embed="rId331"/>
        <a:stretch>
          <a:fillRect/>
        </a:stretch>
      </xdr:blipFill>
      <xdr:spPr>
        <a:xfrm>
          <a:off x="5634355" y="287848040"/>
          <a:ext cx="616585" cy="863600"/>
        </a:xfrm>
        <a:prstGeom prst="rect">
          <a:avLst/>
        </a:prstGeom>
      </xdr:spPr>
    </xdr:pic>
  </etc:cellImage>
  <etc:cellImage>
    <xdr:pic>
      <xdr:nvPicPr>
        <xdr:cNvPr id="361" name="ID_D92F57F02B2E4C2D9D2653F9BA04DF61" descr="Picture"/>
        <xdr:cNvPicPr>
          <a:picLocks noChangeAspect="1"/>
        </xdr:cNvPicPr>
      </xdr:nvPicPr>
      <xdr:blipFill>
        <a:blip r:embed="rId332"/>
        <a:stretch>
          <a:fillRect/>
        </a:stretch>
      </xdr:blipFill>
      <xdr:spPr>
        <a:xfrm>
          <a:off x="5596255" y="921298640"/>
          <a:ext cx="1453515" cy="1892300"/>
        </a:xfrm>
        <a:prstGeom prst="rect">
          <a:avLst/>
        </a:prstGeom>
      </xdr:spPr>
    </xdr:pic>
  </etc:cellImage>
  <etc:cellImage>
    <xdr:pic>
      <xdr:nvPicPr>
        <xdr:cNvPr id="362" name="ID_AD889DD76C4C4EA5B724896DD5043CDE" descr="Picture"/>
        <xdr:cNvPicPr>
          <a:picLocks noChangeAspect="1"/>
        </xdr:cNvPicPr>
      </xdr:nvPicPr>
      <xdr:blipFill>
        <a:blip r:embed="rId333"/>
        <a:stretch>
          <a:fillRect/>
        </a:stretch>
      </xdr:blipFill>
      <xdr:spPr>
        <a:xfrm>
          <a:off x="5634355" y="81813400"/>
          <a:ext cx="1440815" cy="1384300"/>
        </a:xfrm>
        <a:prstGeom prst="rect">
          <a:avLst/>
        </a:prstGeom>
      </xdr:spPr>
    </xdr:pic>
  </etc:cellImage>
  <etc:cellImage>
    <xdr:pic>
      <xdr:nvPicPr>
        <xdr:cNvPr id="364" name="ID_A33B7A4859744472B539B65659373CBC" descr="Picture"/>
        <xdr:cNvPicPr>
          <a:picLocks noChangeAspect="1"/>
        </xdr:cNvPicPr>
      </xdr:nvPicPr>
      <xdr:blipFill>
        <a:blip r:embed="rId334"/>
        <a:stretch>
          <a:fillRect/>
        </a:stretch>
      </xdr:blipFill>
      <xdr:spPr>
        <a:xfrm>
          <a:off x="5596255" y="747765840"/>
          <a:ext cx="1478280" cy="1282700"/>
        </a:xfrm>
        <a:prstGeom prst="rect">
          <a:avLst/>
        </a:prstGeom>
      </xdr:spPr>
    </xdr:pic>
  </etc:cellImage>
  <etc:cellImage>
    <xdr:pic>
      <xdr:nvPicPr>
        <xdr:cNvPr id="365" name="ID_6ACB21799A474732887D39858438F071" descr="Picture"/>
        <xdr:cNvPicPr>
          <a:picLocks noChangeAspect="1"/>
        </xdr:cNvPicPr>
      </xdr:nvPicPr>
      <xdr:blipFill>
        <a:blip r:embed="rId335"/>
        <a:stretch>
          <a:fillRect/>
        </a:stretch>
      </xdr:blipFill>
      <xdr:spPr>
        <a:xfrm>
          <a:off x="5634355" y="308917340"/>
          <a:ext cx="1440815" cy="1473200"/>
        </a:xfrm>
        <a:prstGeom prst="rect">
          <a:avLst/>
        </a:prstGeom>
      </xdr:spPr>
    </xdr:pic>
  </etc:cellImage>
  <etc:cellImage>
    <xdr:pic>
      <xdr:nvPicPr>
        <xdr:cNvPr id="366" name="ID_AF47ADDF1CA8405DBC4CF02167E1E0AD" descr="Picture"/>
        <xdr:cNvPicPr>
          <a:picLocks noChangeAspect="1"/>
        </xdr:cNvPicPr>
      </xdr:nvPicPr>
      <xdr:blipFill>
        <a:blip r:embed="rId336"/>
        <a:stretch>
          <a:fillRect/>
        </a:stretch>
      </xdr:blipFill>
      <xdr:spPr>
        <a:xfrm>
          <a:off x="5685155" y="53200300"/>
          <a:ext cx="1261745" cy="1587500"/>
        </a:xfrm>
        <a:prstGeom prst="rect">
          <a:avLst/>
        </a:prstGeom>
      </xdr:spPr>
    </xdr:pic>
  </etc:cellImage>
  <etc:cellImage>
    <xdr:pic>
      <xdr:nvPicPr>
        <xdr:cNvPr id="368" name="ID_C5BFD1663F074AE59807570C55D526CF" descr="Picture"/>
        <xdr:cNvPicPr>
          <a:picLocks noChangeAspect="1"/>
        </xdr:cNvPicPr>
      </xdr:nvPicPr>
      <xdr:blipFill>
        <a:blip r:embed="rId337"/>
        <a:stretch>
          <a:fillRect/>
        </a:stretch>
      </xdr:blipFill>
      <xdr:spPr>
        <a:xfrm>
          <a:off x="5735955" y="70893305"/>
          <a:ext cx="1261745" cy="2019300"/>
        </a:xfrm>
        <a:prstGeom prst="rect">
          <a:avLst/>
        </a:prstGeom>
      </xdr:spPr>
    </xdr:pic>
  </etc:cellImage>
  <etc:cellImage>
    <xdr:pic>
      <xdr:nvPicPr>
        <xdr:cNvPr id="369" name="ID_C8477844C6514C8A8B1A78D2D8D85D2D" descr="Picture"/>
        <xdr:cNvPicPr>
          <a:picLocks noChangeAspect="1"/>
        </xdr:cNvPicPr>
      </xdr:nvPicPr>
      <xdr:blipFill>
        <a:blip r:embed="rId338"/>
        <a:stretch>
          <a:fillRect/>
        </a:stretch>
      </xdr:blipFill>
      <xdr:spPr>
        <a:xfrm>
          <a:off x="6490970" y="73459340"/>
          <a:ext cx="926465" cy="2412365"/>
        </a:xfrm>
        <a:prstGeom prst="rect">
          <a:avLst/>
        </a:prstGeom>
      </xdr:spPr>
    </xdr:pic>
  </etc:cellImage>
  <etc:cellImage>
    <xdr:pic>
      <xdr:nvPicPr>
        <xdr:cNvPr id="370" name="ID_B4E765FADDA3456A83CBFDD9A5FD6C0A" descr="Picture"/>
        <xdr:cNvPicPr>
          <a:picLocks noChangeAspect="1"/>
        </xdr:cNvPicPr>
      </xdr:nvPicPr>
      <xdr:blipFill>
        <a:blip r:embed="rId339"/>
        <a:stretch>
          <a:fillRect/>
        </a:stretch>
      </xdr:blipFill>
      <xdr:spPr>
        <a:xfrm>
          <a:off x="5645150" y="101704140"/>
          <a:ext cx="1428115" cy="1568450"/>
        </a:xfrm>
        <a:prstGeom prst="rect">
          <a:avLst/>
        </a:prstGeom>
      </xdr:spPr>
    </xdr:pic>
  </etc:cellImage>
  <etc:cellImage>
    <xdr:pic>
      <xdr:nvPicPr>
        <xdr:cNvPr id="371" name="ID_0FAA73EB7B1B44559543FCB1875BD402" descr="Picture"/>
        <xdr:cNvPicPr>
          <a:picLocks noChangeAspect="1"/>
        </xdr:cNvPicPr>
      </xdr:nvPicPr>
      <xdr:blipFill>
        <a:blip r:embed="rId340"/>
        <a:stretch>
          <a:fillRect/>
        </a:stretch>
      </xdr:blipFill>
      <xdr:spPr>
        <a:xfrm>
          <a:off x="5962015" y="103523415"/>
          <a:ext cx="805180" cy="5166995"/>
        </a:xfrm>
        <a:prstGeom prst="rect">
          <a:avLst/>
        </a:prstGeom>
      </xdr:spPr>
    </xdr:pic>
  </etc:cellImage>
  <etc:cellImage>
    <xdr:pic>
      <xdr:nvPicPr>
        <xdr:cNvPr id="372" name="ID_8189D2A90C754BC4B1FFEFCD85475824" descr="Picture"/>
        <xdr:cNvPicPr>
          <a:picLocks noChangeAspect="1"/>
        </xdr:cNvPicPr>
      </xdr:nvPicPr>
      <xdr:blipFill>
        <a:blip r:embed="rId341"/>
        <a:stretch>
          <a:fillRect/>
        </a:stretch>
      </xdr:blipFill>
      <xdr:spPr>
        <a:xfrm>
          <a:off x="7372350" y="108766610"/>
          <a:ext cx="685165" cy="1460500"/>
        </a:xfrm>
        <a:prstGeom prst="rect">
          <a:avLst/>
        </a:prstGeom>
      </xdr:spPr>
    </xdr:pic>
  </etc:cellImage>
  <etc:cellImage>
    <xdr:pic>
      <xdr:nvPicPr>
        <xdr:cNvPr id="373" name="ID_3B719C67FB9B409B966BD8B709E57754" descr="Picture"/>
        <xdr:cNvPicPr>
          <a:picLocks noChangeAspect="1"/>
        </xdr:cNvPicPr>
      </xdr:nvPicPr>
      <xdr:blipFill>
        <a:blip r:embed="rId342"/>
        <a:stretch>
          <a:fillRect/>
        </a:stretch>
      </xdr:blipFill>
      <xdr:spPr>
        <a:xfrm>
          <a:off x="5989955" y="114360325"/>
          <a:ext cx="926465" cy="1282700"/>
        </a:xfrm>
        <a:prstGeom prst="rect">
          <a:avLst/>
        </a:prstGeom>
      </xdr:spPr>
    </xdr:pic>
  </etc:cellImage>
  <etc:cellImage>
    <xdr:pic>
      <xdr:nvPicPr>
        <xdr:cNvPr id="374" name="ID_D23D4FD5E3A24E98B82EADC2949DDC69" descr="Picture"/>
        <xdr:cNvPicPr>
          <a:picLocks noChangeAspect="1"/>
        </xdr:cNvPicPr>
      </xdr:nvPicPr>
      <xdr:blipFill>
        <a:blip r:embed="rId343"/>
        <a:stretch>
          <a:fillRect/>
        </a:stretch>
      </xdr:blipFill>
      <xdr:spPr>
        <a:xfrm>
          <a:off x="6090285" y="116519325"/>
          <a:ext cx="805180" cy="1828165"/>
        </a:xfrm>
        <a:prstGeom prst="rect">
          <a:avLst/>
        </a:prstGeom>
      </xdr:spPr>
    </xdr:pic>
  </etc:cellImage>
  <etc:cellImage>
    <xdr:pic>
      <xdr:nvPicPr>
        <xdr:cNvPr id="375" name="ID_ACC582E1DC25475597786A0B9DB7980B" descr="Picture"/>
        <xdr:cNvPicPr>
          <a:picLocks noChangeAspect="1"/>
        </xdr:cNvPicPr>
      </xdr:nvPicPr>
      <xdr:blipFill>
        <a:blip r:embed="rId344"/>
        <a:stretch>
          <a:fillRect/>
        </a:stretch>
      </xdr:blipFill>
      <xdr:spPr>
        <a:xfrm>
          <a:off x="5633720" y="122325765"/>
          <a:ext cx="1440815" cy="1292225"/>
        </a:xfrm>
        <a:prstGeom prst="rect">
          <a:avLst/>
        </a:prstGeom>
      </xdr:spPr>
    </xdr:pic>
  </etc:cellImage>
  <etc:cellImage>
    <xdr:pic>
      <xdr:nvPicPr>
        <xdr:cNvPr id="376" name="ID_87E0D724941B49B8B3E7EBC2E51EEBAD" descr="Picture"/>
        <xdr:cNvPicPr>
          <a:picLocks noChangeAspect="1"/>
        </xdr:cNvPicPr>
      </xdr:nvPicPr>
      <xdr:blipFill>
        <a:blip r:embed="rId345"/>
        <a:stretch>
          <a:fillRect/>
        </a:stretch>
      </xdr:blipFill>
      <xdr:spPr>
        <a:xfrm>
          <a:off x="6310630" y="123979940"/>
          <a:ext cx="970280" cy="1564005"/>
        </a:xfrm>
        <a:prstGeom prst="rect">
          <a:avLst/>
        </a:prstGeom>
      </xdr:spPr>
    </xdr:pic>
  </etc:cellImage>
  <etc:cellImage>
    <xdr:pic>
      <xdr:nvPicPr>
        <xdr:cNvPr id="377" name="ID_F9B98FFD8A734CCF9C8A2EF2DAE67A91" descr="Picture"/>
        <xdr:cNvPicPr>
          <a:picLocks noChangeAspect="1"/>
        </xdr:cNvPicPr>
      </xdr:nvPicPr>
      <xdr:blipFill>
        <a:blip r:embed="rId346"/>
        <a:stretch>
          <a:fillRect/>
        </a:stretch>
      </xdr:blipFill>
      <xdr:spPr>
        <a:xfrm>
          <a:off x="6066155" y="127768985"/>
          <a:ext cx="817880" cy="1447800"/>
        </a:xfrm>
        <a:prstGeom prst="rect">
          <a:avLst/>
        </a:prstGeom>
      </xdr:spPr>
    </xdr:pic>
  </etc:cellImage>
  <etc:cellImage>
    <xdr:pic>
      <xdr:nvPicPr>
        <xdr:cNvPr id="378" name="ID_A2812A3D1CB84BAB831F9C5AF8DE8859" descr="Picture"/>
        <xdr:cNvPicPr>
          <a:picLocks noChangeAspect="1"/>
        </xdr:cNvPicPr>
      </xdr:nvPicPr>
      <xdr:blipFill>
        <a:blip r:embed="rId347"/>
        <a:stretch>
          <a:fillRect/>
        </a:stretch>
      </xdr:blipFill>
      <xdr:spPr>
        <a:xfrm>
          <a:off x="6435090" y="129862580"/>
          <a:ext cx="843280" cy="1663065"/>
        </a:xfrm>
        <a:prstGeom prst="rect">
          <a:avLst/>
        </a:prstGeom>
      </xdr:spPr>
    </xdr:pic>
  </etc:cellImage>
  <etc:cellImage>
    <xdr:pic>
      <xdr:nvPicPr>
        <xdr:cNvPr id="379" name="ID_6D62CB3B64A04A22BC52DE324A75C2A5" descr="Picture"/>
        <xdr:cNvPicPr>
          <a:picLocks noChangeAspect="1"/>
        </xdr:cNvPicPr>
      </xdr:nvPicPr>
      <xdr:blipFill>
        <a:blip r:embed="rId348"/>
        <a:stretch>
          <a:fillRect/>
        </a:stretch>
      </xdr:blipFill>
      <xdr:spPr>
        <a:xfrm>
          <a:off x="6273165" y="137042525"/>
          <a:ext cx="996950" cy="1079500"/>
        </a:xfrm>
        <a:prstGeom prst="rect">
          <a:avLst/>
        </a:prstGeom>
      </xdr:spPr>
    </xdr:pic>
  </etc:cellImage>
  <etc:cellImage>
    <xdr:pic>
      <xdr:nvPicPr>
        <xdr:cNvPr id="380" name="ID_A0980E85B69648B2B6E5589E15EE7512" descr="Picture"/>
        <xdr:cNvPicPr>
          <a:picLocks noChangeAspect="1"/>
        </xdr:cNvPicPr>
      </xdr:nvPicPr>
      <xdr:blipFill>
        <a:blip r:embed="rId349"/>
        <a:stretch>
          <a:fillRect/>
        </a:stretch>
      </xdr:blipFill>
      <xdr:spPr>
        <a:xfrm>
          <a:off x="5920740" y="134171055"/>
          <a:ext cx="971550" cy="1092200"/>
        </a:xfrm>
        <a:prstGeom prst="rect">
          <a:avLst/>
        </a:prstGeom>
      </xdr:spPr>
    </xdr:pic>
  </etc:cellImage>
  <etc:cellImage>
    <xdr:pic>
      <xdr:nvPicPr>
        <xdr:cNvPr id="381" name="ID_DB204BD9178E4AE194CF400342A538C0" descr="Picture"/>
        <xdr:cNvPicPr>
          <a:picLocks noChangeAspect="1"/>
        </xdr:cNvPicPr>
      </xdr:nvPicPr>
      <xdr:blipFill>
        <a:blip r:embed="rId350"/>
        <a:stretch>
          <a:fillRect/>
        </a:stretch>
      </xdr:blipFill>
      <xdr:spPr>
        <a:xfrm>
          <a:off x="6246495" y="176598580"/>
          <a:ext cx="1014095" cy="2016760"/>
        </a:xfrm>
        <a:prstGeom prst="rect">
          <a:avLst/>
        </a:prstGeom>
      </xdr:spPr>
    </xdr:pic>
  </etc:cellImage>
  <etc:cellImage>
    <xdr:pic>
      <xdr:nvPicPr>
        <xdr:cNvPr id="382" name="ID_37E16C345CDB4EFC91CE922F554248AB" descr="Picture"/>
        <xdr:cNvPicPr>
          <a:picLocks noChangeAspect="1"/>
        </xdr:cNvPicPr>
      </xdr:nvPicPr>
      <xdr:blipFill>
        <a:blip r:embed="rId351"/>
        <a:stretch>
          <a:fillRect/>
        </a:stretch>
      </xdr:blipFill>
      <xdr:spPr>
        <a:xfrm>
          <a:off x="6015355" y="174576105"/>
          <a:ext cx="970280" cy="1866900"/>
        </a:xfrm>
        <a:prstGeom prst="rect">
          <a:avLst/>
        </a:prstGeom>
      </xdr:spPr>
    </xdr:pic>
  </etc:cellImage>
  <etc:cellImage>
    <xdr:pic>
      <xdr:nvPicPr>
        <xdr:cNvPr id="385" name="ID_2CDBCECA78244CE7BB994FB1EBACF337" descr="Picture"/>
        <xdr:cNvPicPr>
          <a:picLocks noChangeAspect="1"/>
        </xdr:cNvPicPr>
      </xdr:nvPicPr>
      <xdr:blipFill>
        <a:blip r:embed="rId352"/>
        <a:stretch>
          <a:fillRect/>
        </a:stretch>
      </xdr:blipFill>
      <xdr:spPr>
        <a:xfrm>
          <a:off x="6219825" y="410929455"/>
          <a:ext cx="1101725" cy="1509395"/>
        </a:xfrm>
        <a:prstGeom prst="rect">
          <a:avLst/>
        </a:prstGeom>
      </xdr:spPr>
    </xdr:pic>
  </etc:cellImage>
  <etc:cellImage>
    <xdr:pic>
      <xdr:nvPicPr>
        <xdr:cNvPr id="386" name="ID_C5EFACED867A43B99AD4AA3427F0A5B6" descr="Picture"/>
        <xdr:cNvPicPr>
          <a:picLocks noChangeAspect="1"/>
        </xdr:cNvPicPr>
      </xdr:nvPicPr>
      <xdr:blipFill>
        <a:blip r:embed="rId353"/>
        <a:stretch>
          <a:fillRect/>
        </a:stretch>
      </xdr:blipFill>
      <xdr:spPr>
        <a:xfrm>
          <a:off x="5799455" y="141073505"/>
          <a:ext cx="1236345" cy="1917700"/>
        </a:xfrm>
        <a:prstGeom prst="rect">
          <a:avLst/>
        </a:prstGeom>
      </xdr:spPr>
    </xdr:pic>
  </etc:cellImage>
  <etc:cellImage>
    <xdr:pic>
      <xdr:nvPicPr>
        <xdr:cNvPr id="387" name="ID_93472FCF92A54DD7BB5E04188C21851A" descr="Picture"/>
        <xdr:cNvPicPr>
          <a:picLocks noChangeAspect="1"/>
        </xdr:cNvPicPr>
      </xdr:nvPicPr>
      <xdr:blipFill>
        <a:blip r:embed="rId354"/>
        <a:stretch>
          <a:fillRect/>
        </a:stretch>
      </xdr:blipFill>
      <xdr:spPr>
        <a:xfrm>
          <a:off x="5913120" y="143270605"/>
          <a:ext cx="1132205" cy="1676400"/>
        </a:xfrm>
        <a:prstGeom prst="rect">
          <a:avLst/>
        </a:prstGeom>
      </xdr:spPr>
    </xdr:pic>
  </etc:cellImage>
  <etc:cellImage>
    <xdr:pic>
      <xdr:nvPicPr>
        <xdr:cNvPr id="388" name="ID_0F11ABEFAC8B48B895549426FA744B49" descr="Picture"/>
        <xdr:cNvPicPr>
          <a:picLocks noChangeAspect="1"/>
        </xdr:cNvPicPr>
      </xdr:nvPicPr>
      <xdr:blipFill>
        <a:blip r:embed="rId355"/>
        <a:stretch>
          <a:fillRect/>
        </a:stretch>
      </xdr:blipFill>
      <xdr:spPr>
        <a:xfrm>
          <a:off x="6037580" y="815863240"/>
          <a:ext cx="1499235" cy="2139950"/>
        </a:xfrm>
        <a:prstGeom prst="rect">
          <a:avLst/>
        </a:prstGeom>
      </xdr:spPr>
    </xdr:pic>
  </etc:cellImage>
  <etc:cellImage>
    <xdr:pic>
      <xdr:nvPicPr>
        <xdr:cNvPr id="389" name="ID_032900C6F7344BF08682EE000FB64C69" descr="Picture"/>
        <xdr:cNvPicPr>
          <a:picLocks noChangeAspect="1"/>
        </xdr:cNvPicPr>
      </xdr:nvPicPr>
      <xdr:blipFill>
        <a:blip r:embed="rId356"/>
        <a:stretch>
          <a:fillRect/>
        </a:stretch>
      </xdr:blipFill>
      <xdr:spPr>
        <a:xfrm>
          <a:off x="6124575" y="906710150"/>
          <a:ext cx="1499235" cy="1498600"/>
        </a:xfrm>
        <a:prstGeom prst="rect">
          <a:avLst/>
        </a:prstGeom>
      </xdr:spPr>
    </xdr:pic>
  </etc:cellImage>
  <etc:cellImage>
    <xdr:pic>
      <xdr:nvPicPr>
        <xdr:cNvPr id="390" name="ID_122A96E187B24878A6A6C51DF0C38091" descr="Picture"/>
        <xdr:cNvPicPr>
          <a:picLocks noChangeAspect="1"/>
        </xdr:cNvPicPr>
      </xdr:nvPicPr>
      <xdr:blipFill>
        <a:blip r:embed="rId357"/>
        <a:stretch>
          <a:fillRect/>
        </a:stretch>
      </xdr:blipFill>
      <xdr:spPr>
        <a:xfrm>
          <a:off x="6158865" y="812858420"/>
          <a:ext cx="1411605" cy="2259330"/>
        </a:xfrm>
        <a:prstGeom prst="rect">
          <a:avLst/>
        </a:prstGeom>
      </xdr:spPr>
    </xdr:pic>
  </etc:cellImage>
  <etc:cellImage>
    <xdr:pic>
      <xdr:nvPicPr>
        <xdr:cNvPr id="391" name="ID_4AFF39FC43004176A127D4AD4F557C93" descr="Picture"/>
        <xdr:cNvPicPr>
          <a:picLocks noChangeAspect="1"/>
        </xdr:cNvPicPr>
      </xdr:nvPicPr>
      <xdr:blipFill>
        <a:blip r:embed="rId358"/>
        <a:stretch>
          <a:fillRect/>
        </a:stretch>
      </xdr:blipFill>
      <xdr:spPr>
        <a:xfrm>
          <a:off x="6037580" y="361795060"/>
          <a:ext cx="1499235" cy="1600200"/>
        </a:xfrm>
        <a:prstGeom prst="rect">
          <a:avLst/>
        </a:prstGeom>
      </xdr:spPr>
    </xdr:pic>
  </etc:cellImage>
  <etc:cellImage>
    <xdr:pic>
      <xdr:nvPicPr>
        <xdr:cNvPr id="392" name="ID_30AAD1AFBB3444DD952B537716E0BC99" descr="Picture"/>
        <xdr:cNvPicPr>
          <a:picLocks noChangeAspect="1"/>
        </xdr:cNvPicPr>
      </xdr:nvPicPr>
      <xdr:blipFill>
        <a:blip r:embed="rId359"/>
        <a:stretch>
          <a:fillRect/>
        </a:stretch>
      </xdr:blipFill>
      <xdr:spPr>
        <a:xfrm>
          <a:off x="6299200" y="904537180"/>
          <a:ext cx="1270000" cy="1905635"/>
        </a:xfrm>
        <a:prstGeom prst="rect">
          <a:avLst/>
        </a:prstGeom>
      </xdr:spPr>
    </xdr:pic>
  </etc:cellImage>
  <etc:cellImage>
    <xdr:pic>
      <xdr:nvPicPr>
        <xdr:cNvPr id="394" name="ID_F40775DD468043A7B1656B174E1F42D5" descr="Picture"/>
        <xdr:cNvPicPr>
          <a:picLocks noChangeAspect="1"/>
        </xdr:cNvPicPr>
      </xdr:nvPicPr>
      <xdr:blipFill>
        <a:blip r:embed="rId360"/>
        <a:stretch>
          <a:fillRect/>
        </a:stretch>
      </xdr:blipFill>
      <xdr:spPr>
        <a:xfrm>
          <a:off x="5633085" y="465366735"/>
          <a:ext cx="616585" cy="1529080"/>
        </a:xfrm>
        <a:prstGeom prst="rect">
          <a:avLst/>
        </a:prstGeom>
      </xdr:spPr>
    </xdr:pic>
  </etc:cellImage>
  <etc:cellImage>
    <xdr:pic>
      <xdr:nvPicPr>
        <xdr:cNvPr id="395" name="ID_CC9D981DBEFD4945AD3393D6F27CB40F" descr="Picture"/>
        <xdr:cNvPicPr>
          <a:picLocks noChangeAspect="1"/>
        </xdr:cNvPicPr>
      </xdr:nvPicPr>
      <xdr:blipFill>
        <a:blip r:embed="rId361"/>
        <a:stretch>
          <a:fillRect/>
        </a:stretch>
      </xdr:blipFill>
      <xdr:spPr>
        <a:xfrm>
          <a:off x="6028055" y="483344855"/>
          <a:ext cx="652780" cy="736600"/>
        </a:xfrm>
        <a:prstGeom prst="rect">
          <a:avLst/>
        </a:prstGeom>
      </xdr:spPr>
    </xdr:pic>
  </etc:cellImage>
  <etc:cellImage>
    <xdr:pic>
      <xdr:nvPicPr>
        <xdr:cNvPr id="397" name="ID_454051F8CAC440A0ADAF08C0F70C981F" descr="Picture"/>
        <xdr:cNvPicPr>
          <a:picLocks noChangeAspect="1"/>
        </xdr:cNvPicPr>
      </xdr:nvPicPr>
      <xdr:blipFill>
        <a:blip r:embed="rId362"/>
        <a:stretch>
          <a:fillRect/>
        </a:stretch>
      </xdr:blipFill>
      <xdr:spPr>
        <a:xfrm>
          <a:off x="6118225" y="509838960"/>
          <a:ext cx="1499235" cy="1582420"/>
        </a:xfrm>
        <a:prstGeom prst="rect">
          <a:avLst/>
        </a:prstGeom>
      </xdr:spPr>
    </xdr:pic>
  </etc:cellImage>
  <etc:cellImage>
    <xdr:pic>
      <xdr:nvPicPr>
        <xdr:cNvPr id="398" name="ID_165D582C279B4BDAA11AB24E178B40B2" descr="Picture"/>
        <xdr:cNvPicPr>
          <a:picLocks noChangeAspect="1"/>
        </xdr:cNvPicPr>
      </xdr:nvPicPr>
      <xdr:blipFill>
        <a:blip r:embed="rId363"/>
        <a:stretch>
          <a:fillRect/>
        </a:stretch>
      </xdr:blipFill>
      <xdr:spPr>
        <a:xfrm>
          <a:off x="6179185" y="527133820"/>
          <a:ext cx="1036955" cy="2014220"/>
        </a:xfrm>
        <a:prstGeom prst="rect">
          <a:avLst/>
        </a:prstGeom>
      </xdr:spPr>
    </xdr:pic>
  </etc:cellImage>
  <etc:cellImage>
    <xdr:pic>
      <xdr:nvPicPr>
        <xdr:cNvPr id="399" name="ID_B32545F8ABB24D478D220B288BCC3A10" descr="Picture"/>
        <xdr:cNvPicPr>
          <a:picLocks noChangeAspect="1"/>
        </xdr:cNvPicPr>
      </xdr:nvPicPr>
      <xdr:blipFill>
        <a:blip r:embed="rId364"/>
        <a:stretch>
          <a:fillRect/>
        </a:stretch>
      </xdr:blipFill>
      <xdr:spPr>
        <a:xfrm>
          <a:off x="6158230" y="852882470"/>
          <a:ext cx="1346835" cy="1322705"/>
        </a:xfrm>
        <a:prstGeom prst="rect">
          <a:avLst/>
        </a:prstGeom>
      </xdr:spPr>
    </xdr:pic>
  </etc:cellImage>
  <etc:cellImage>
    <xdr:pic>
      <xdr:nvPicPr>
        <xdr:cNvPr id="400" name="ID_BDAD6FD671EB498398CF55F10BEC13E4"/>
        <xdr:cNvPicPr>
          <a:picLocks noChangeAspect="1"/>
        </xdr:cNvPicPr>
      </xdr:nvPicPr>
      <xdr:blipFill>
        <a:blip r:embed="rId365"/>
        <a:stretch>
          <a:fillRect/>
        </a:stretch>
      </xdr:blipFill>
      <xdr:spPr>
        <a:xfrm>
          <a:off x="6320790" y="321361435"/>
          <a:ext cx="1145540" cy="1661795"/>
        </a:xfrm>
        <a:prstGeom prst="rect">
          <a:avLst/>
        </a:prstGeom>
        <a:noFill/>
        <a:ln w="9525">
          <a:noFill/>
        </a:ln>
      </xdr:spPr>
    </xdr:pic>
  </etc:cellImage>
  <etc:cellImage>
    <xdr:pic>
      <xdr:nvPicPr>
        <xdr:cNvPr id="407" name="ID_093AC29F268D4D619D4E93255478C299"/>
        <xdr:cNvPicPr>
          <a:picLocks noChangeAspect="1"/>
        </xdr:cNvPicPr>
      </xdr:nvPicPr>
      <xdr:blipFill>
        <a:blip r:embed="rId366"/>
        <a:stretch>
          <a:fillRect/>
        </a:stretch>
      </xdr:blipFill>
      <xdr:spPr>
        <a:xfrm>
          <a:off x="7432675" y="168808400"/>
          <a:ext cx="761365" cy="1482090"/>
        </a:xfrm>
        <a:prstGeom prst="rect">
          <a:avLst/>
        </a:prstGeom>
      </xdr:spPr>
    </xdr:pic>
  </etc:cellImage>
  <etc:cellImage>
    <xdr:pic>
      <xdr:nvPicPr>
        <xdr:cNvPr id="408" name="ID_87E989D97F3A4649B2ABC2218B97DC35"/>
        <xdr:cNvPicPr>
          <a:picLocks noChangeAspect="1"/>
        </xdr:cNvPicPr>
      </xdr:nvPicPr>
      <xdr:blipFill>
        <a:blip r:embed="rId367"/>
        <a:srcRect/>
        <a:stretch>
          <a:fillRect/>
        </a:stretch>
      </xdr:blipFill>
      <xdr:spPr>
        <a:xfrm>
          <a:off x="7661910" y="175933100"/>
          <a:ext cx="387350" cy="1407795"/>
        </a:xfrm>
        <a:prstGeom prst="rect">
          <a:avLst/>
        </a:prstGeom>
      </xdr:spPr>
    </xdr:pic>
  </etc:cellImage>
  <etc:cellImage>
    <xdr:pic>
      <xdr:nvPicPr>
        <xdr:cNvPr id="409" name="ID_A54D882B74934D0B9A41245AC6E4D171"/>
        <xdr:cNvPicPr>
          <a:picLocks noChangeAspect="1"/>
        </xdr:cNvPicPr>
      </xdr:nvPicPr>
      <xdr:blipFill>
        <a:blip r:embed="rId368"/>
        <a:stretch>
          <a:fillRect/>
        </a:stretch>
      </xdr:blipFill>
      <xdr:spPr>
        <a:xfrm>
          <a:off x="6938010" y="417614100"/>
          <a:ext cx="1233170" cy="1388745"/>
        </a:xfrm>
        <a:prstGeom prst="rect">
          <a:avLst/>
        </a:prstGeom>
      </xdr:spPr>
    </xdr:pic>
  </etc:cellImage>
  <etc:cellImage>
    <xdr:pic>
      <xdr:nvPicPr>
        <xdr:cNvPr id="410" name="ID_3FA5E44A75864973BC64362AE983E51E"/>
        <xdr:cNvPicPr>
          <a:picLocks noChangeAspect="1"/>
        </xdr:cNvPicPr>
      </xdr:nvPicPr>
      <xdr:blipFill>
        <a:blip r:embed="rId369" cstate="print">
          <a:extLst>
            <a:ext uri="{28A0092B-C50C-407E-A947-70E740481C1C}">
              <a14:useLocalDpi xmlns:a14="http://schemas.microsoft.com/office/drawing/2010/main" val="0"/>
            </a:ext>
          </a:extLst>
        </a:blip>
        <a:stretch>
          <a:fillRect/>
        </a:stretch>
      </xdr:blipFill>
      <xdr:spPr>
        <a:xfrm>
          <a:off x="6899910" y="419468300"/>
          <a:ext cx="1236345" cy="1198880"/>
        </a:xfrm>
        <a:prstGeom prst="rect">
          <a:avLst/>
        </a:prstGeom>
      </xdr:spPr>
    </xdr:pic>
  </etc:cellImage>
  <etc:cellImage>
    <xdr:pic>
      <xdr:nvPicPr>
        <xdr:cNvPr id="411" name="ID_0CE065ED7D6C4E148C9E8801A6BEC909"/>
        <xdr:cNvPicPr>
          <a:picLocks noChangeAspect="1"/>
        </xdr:cNvPicPr>
      </xdr:nvPicPr>
      <xdr:blipFill>
        <a:blip r:embed="rId370"/>
        <a:stretch>
          <a:fillRect/>
        </a:stretch>
      </xdr:blipFill>
      <xdr:spPr>
        <a:xfrm>
          <a:off x="7198360" y="422973500"/>
          <a:ext cx="970280" cy="1310005"/>
        </a:xfrm>
        <a:prstGeom prst="rect">
          <a:avLst/>
        </a:prstGeom>
      </xdr:spPr>
    </xdr:pic>
  </etc:cellImage>
  <etc:cellImage>
    <xdr:pic>
      <xdr:nvPicPr>
        <xdr:cNvPr id="412" name="ID_C3643DA2742D4186B0F6F06EB1C53BED"/>
        <xdr:cNvPicPr>
          <a:picLocks noChangeAspect="1"/>
        </xdr:cNvPicPr>
      </xdr:nvPicPr>
      <xdr:blipFill>
        <a:blip r:embed="rId371"/>
        <a:stretch>
          <a:fillRect/>
        </a:stretch>
      </xdr:blipFill>
      <xdr:spPr>
        <a:xfrm>
          <a:off x="7277735" y="424767375"/>
          <a:ext cx="970280" cy="1318260"/>
        </a:xfrm>
        <a:prstGeom prst="rect">
          <a:avLst/>
        </a:prstGeom>
      </xdr:spPr>
    </xdr:pic>
  </etc:cellImage>
  <etc:cellImage>
    <xdr:pic>
      <xdr:nvPicPr>
        <xdr:cNvPr id="413" name="ID_7573610A40E44D6CB1D2720A568C360F"/>
        <xdr:cNvPicPr>
          <a:picLocks noChangeAspect="1"/>
        </xdr:cNvPicPr>
      </xdr:nvPicPr>
      <xdr:blipFill>
        <a:blip r:embed="rId372">
          <a:extLst>
            <a:ext uri="{28A0092B-C50C-407E-A947-70E740481C1C}">
              <a14:useLocalDpi xmlns:a14="http://schemas.microsoft.com/office/drawing/2010/main" val="0"/>
            </a:ext>
          </a:extLst>
        </a:blip>
        <a:stretch>
          <a:fillRect/>
        </a:stretch>
      </xdr:blipFill>
      <xdr:spPr>
        <a:xfrm>
          <a:off x="6769735" y="426561250"/>
          <a:ext cx="1557020" cy="1301750"/>
        </a:xfrm>
        <a:prstGeom prst="rect">
          <a:avLst/>
        </a:prstGeom>
      </xdr:spPr>
    </xdr:pic>
  </etc:cellImage>
  <etc:cellImage>
    <xdr:pic>
      <xdr:nvPicPr>
        <xdr:cNvPr id="414" name="ID_3EDC38AD9DFB496CA622F1452591A3CC"/>
        <xdr:cNvPicPr>
          <a:picLocks noChangeAspect="1"/>
        </xdr:cNvPicPr>
      </xdr:nvPicPr>
      <xdr:blipFill>
        <a:blip r:embed="rId372">
          <a:extLst>
            <a:ext uri="{28A0092B-C50C-407E-A947-70E740481C1C}">
              <a14:useLocalDpi xmlns:a14="http://schemas.microsoft.com/office/drawing/2010/main" val="0"/>
            </a:ext>
          </a:extLst>
        </a:blip>
        <a:stretch>
          <a:fillRect/>
        </a:stretch>
      </xdr:blipFill>
      <xdr:spPr>
        <a:xfrm>
          <a:off x="6690360" y="428275750"/>
          <a:ext cx="1586865" cy="1339850"/>
        </a:xfrm>
        <a:prstGeom prst="rect">
          <a:avLst/>
        </a:prstGeom>
      </xdr:spPr>
    </xdr:pic>
  </etc:cellImage>
  <etc:cellImage>
    <xdr:pic>
      <xdr:nvPicPr>
        <xdr:cNvPr id="415" name="ID_D2DEFCF66CFC46AF950587D12C6F94A3"/>
        <xdr:cNvPicPr>
          <a:picLocks noChangeAspect="1"/>
        </xdr:cNvPicPr>
      </xdr:nvPicPr>
      <xdr:blipFill>
        <a:blip r:embed="rId373"/>
        <a:stretch>
          <a:fillRect/>
        </a:stretch>
      </xdr:blipFill>
      <xdr:spPr>
        <a:xfrm>
          <a:off x="7498080" y="437102250"/>
          <a:ext cx="616585" cy="1447800"/>
        </a:xfrm>
        <a:prstGeom prst="rect">
          <a:avLst/>
        </a:prstGeom>
      </xdr:spPr>
    </xdr:pic>
  </etc:cellImage>
  <etc:cellImage>
    <xdr:pic>
      <xdr:nvPicPr>
        <xdr:cNvPr id="416" name="ID_FB55F04D19D7420F986B4B828F782821"/>
        <xdr:cNvPicPr>
          <a:picLocks noChangeAspect="1"/>
        </xdr:cNvPicPr>
      </xdr:nvPicPr>
      <xdr:blipFill>
        <a:blip r:embed="rId374"/>
        <a:stretch>
          <a:fillRect/>
        </a:stretch>
      </xdr:blipFill>
      <xdr:spPr>
        <a:xfrm>
          <a:off x="7372350" y="438912000"/>
          <a:ext cx="752475" cy="1478280"/>
        </a:xfrm>
        <a:prstGeom prst="rect">
          <a:avLst/>
        </a:prstGeom>
      </xdr:spPr>
    </xdr:pic>
  </etc:cellImage>
  <etc:cellImage>
    <xdr:pic>
      <xdr:nvPicPr>
        <xdr:cNvPr id="417" name="ID_E58797BA32CA4F9A99C77A986AFF4497"/>
        <xdr:cNvPicPr>
          <a:picLocks noChangeAspect="1"/>
        </xdr:cNvPicPr>
      </xdr:nvPicPr>
      <xdr:blipFill>
        <a:blip r:embed="rId375" cstate="print">
          <a:extLst>
            <a:ext uri="{28A0092B-C50C-407E-A947-70E740481C1C}">
              <a14:useLocalDpi xmlns:a14="http://schemas.microsoft.com/office/drawing/2010/main" val="0"/>
            </a:ext>
          </a:extLst>
        </a:blip>
        <a:stretch>
          <a:fillRect/>
        </a:stretch>
      </xdr:blipFill>
      <xdr:spPr>
        <a:xfrm>
          <a:off x="7499350" y="440658250"/>
          <a:ext cx="616585" cy="1862455"/>
        </a:xfrm>
        <a:prstGeom prst="rect">
          <a:avLst/>
        </a:prstGeom>
      </xdr:spPr>
    </xdr:pic>
  </etc:cellImage>
  <etc:cellImage>
    <xdr:pic>
      <xdr:nvPicPr>
        <xdr:cNvPr id="418" name="ID_79EAB257D8504C17A4636CF66FAEAB7B"/>
        <xdr:cNvPicPr>
          <a:picLocks noChangeAspect="1"/>
        </xdr:cNvPicPr>
      </xdr:nvPicPr>
      <xdr:blipFill>
        <a:blip r:embed="rId376"/>
        <a:stretch>
          <a:fillRect/>
        </a:stretch>
      </xdr:blipFill>
      <xdr:spPr>
        <a:xfrm>
          <a:off x="7118985" y="453526525"/>
          <a:ext cx="1014095" cy="1445260"/>
        </a:xfrm>
        <a:prstGeom prst="rect">
          <a:avLst/>
        </a:prstGeom>
      </xdr:spPr>
    </xdr:pic>
  </etc:cellImage>
  <etc:cellImage>
    <xdr:pic>
      <xdr:nvPicPr>
        <xdr:cNvPr id="419" name="ID_6EB5EE1802ED4A7BB651D37E5D86E5FC"/>
        <xdr:cNvPicPr>
          <a:picLocks noChangeAspect="1"/>
        </xdr:cNvPicPr>
      </xdr:nvPicPr>
      <xdr:blipFill>
        <a:blip r:embed="rId377"/>
        <a:stretch>
          <a:fillRect/>
        </a:stretch>
      </xdr:blipFill>
      <xdr:spPr>
        <a:xfrm>
          <a:off x="6753860" y="457066650"/>
          <a:ext cx="1537335" cy="1370330"/>
        </a:xfrm>
        <a:prstGeom prst="rect">
          <a:avLst/>
        </a:prstGeom>
      </xdr:spPr>
    </xdr:pic>
  </etc:cellImage>
  <etc:cellImage>
    <xdr:pic>
      <xdr:nvPicPr>
        <xdr:cNvPr id="420" name="ID_52A588FA3F944B5BB572892902860CAB"/>
        <xdr:cNvPicPr>
          <a:picLocks noChangeAspect="1"/>
        </xdr:cNvPicPr>
      </xdr:nvPicPr>
      <xdr:blipFill>
        <a:blip r:embed="rId378"/>
        <a:stretch>
          <a:fillRect/>
        </a:stretch>
      </xdr:blipFill>
      <xdr:spPr>
        <a:xfrm>
          <a:off x="6610985" y="599068525"/>
          <a:ext cx="1492250" cy="1433195"/>
        </a:xfrm>
        <a:prstGeom prst="rect">
          <a:avLst/>
        </a:prstGeom>
      </xdr:spPr>
    </xdr:pic>
  </etc:cellImage>
  <etc:cellImage>
    <xdr:pic>
      <xdr:nvPicPr>
        <xdr:cNvPr id="421" name="ID_A16A963C5F00499C99E8D5155425EE7C"/>
        <xdr:cNvPicPr>
          <a:picLocks noChangeAspect="1"/>
        </xdr:cNvPicPr>
      </xdr:nvPicPr>
      <xdr:blipFill>
        <a:blip r:embed="rId379"/>
        <a:stretch>
          <a:fillRect/>
        </a:stretch>
      </xdr:blipFill>
      <xdr:spPr>
        <a:xfrm>
          <a:off x="6515735" y="601068775"/>
          <a:ext cx="1674495" cy="1029970"/>
        </a:xfrm>
        <a:prstGeom prst="rect">
          <a:avLst/>
        </a:prstGeom>
      </xdr:spPr>
    </xdr:pic>
  </etc:cellImage>
  <etc:cellImage>
    <xdr:pic>
      <xdr:nvPicPr>
        <xdr:cNvPr id="422" name="ID_1A234796C4CB4A338741F2E76A6D500E"/>
        <xdr:cNvPicPr>
          <a:picLocks noChangeAspect="1"/>
        </xdr:cNvPicPr>
      </xdr:nvPicPr>
      <xdr:blipFill>
        <a:blip r:embed="rId380"/>
        <a:stretch>
          <a:fillRect/>
        </a:stretch>
      </xdr:blipFill>
      <xdr:spPr>
        <a:xfrm>
          <a:off x="6190615" y="602513400"/>
          <a:ext cx="650240" cy="1470025"/>
        </a:xfrm>
        <a:prstGeom prst="rect">
          <a:avLst/>
        </a:prstGeom>
      </xdr:spPr>
    </xdr:pic>
  </etc:cellImage>
  <etc:cellImage>
    <xdr:pic>
      <xdr:nvPicPr>
        <xdr:cNvPr id="423" name="ID_FDAE5F4AA195420DB98C8D6E6EFEC7B9"/>
        <xdr:cNvPicPr>
          <a:picLocks noChangeAspect="1"/>
        </xdr:cNvPicPr>
      </xdr:nvPicPr>
      <xdr:blipFill>
        <a:blip r:embed="rId381" cstate="print">
          <a:extLst>
            <a:ext uri="{28A0092B-C50C-407E-A947-70E740481C1C}">
              <a14:useLocalDpi xmlns:a14="http://schemas.microsoft.com/office/drawing/2010/main" val="0"/>
            </a:ext>
          </a:extLst>
        </a:blip>
        <a:stretch>
          <a:fillRect/>
        </a:stretch>
      </xdr:blipFill>
      <xdr:spPr>
        <a:xfrm>
          <a:off x="6722110" y="648931900"/>
          <a:ext cx="1343025" cy="1326515"/>
        </a:xfrm>
        <a:prstGeom prst="rect">
          <a:avLst/>
        </a:prstGeom>
      </xdr:spPr>
    </xdr:pic>
  </etc:cellImage>
  <etc:cellImage>
    <xdr:pic>
      <xdr:nvPicPr>
        <xdr:cNvPr id="424" name="ID_4D800FB0F3C146DB95CF5CED3E20416A"/>
        <xdr:cNvPicPr>
          <a:picLocks noChangeAspect="1"/>
        </xdr:cNvPicPr>
      </xdr:nvPicPr>
      <xdr:blipFill>
        <a:blip r:embed="rId382" cstate="print">
          <a:extLst>
            <a:ext uri="{28A0092B-C50C-407E-A947-70E740481C1C}">
              <a14:useLocalDpi xmlns:a14="http://schemas.microsoft.com/office/drawing/2010/main" val="0"/>
            </a:ext>
          </a:extLst>
        </a:blip>
        <a:stretch>
          <a:fillRect/>
        </a:stretch>
      </xdr:blipFill>
      <xdr:spPr>
        <a:xfrm>
          <a:off x="6198235" y="650519400"/>
          <a:ext cx="1373505" cy="1422400"/>
        </a:xfrm>
        <a:prstGeom prst="rect">
          <a:avLst/>
        </a:prstGeom>
      </xdr:spPr>
    </xdr:pic>
  </etc:cellImage>
  <etc:cellImage>
    <xdr:pic>
      <xdr:nvPicPr>
        <xdr:cNvPr id="425" name="ID_654EC1B105634F1BB34BC656082F8F0D"/>
        <xdr:cNvPicPr>
          <a:picLocks noChangeAspect="1"/>
        </xdr:cNvPicPr>
      </xdr:nvPicPr>
      <xdr:blipFill>
        <a:blip r:embed="rId383"/>
        <a:stretch>
          <a:fillRect/>
        </a:stretch>
      </xdr:blipFill>
      <xdr:spPr>
        <a:xfrm>
          <a:off x="6944360" y="702500500"/>
          <a:ext cx="1176020" cy="1278255"/>
        </a:xfrm>
        <a:prstGeom prst="rect">
          <a:avLst/>
        </a:prstGeom>
      </xdr:spPr>
    </xdr:pic>
  </etc:cellImage>
  <etc:cellImage>
    <xdr:pic>
      <xdr:nvPicPr>
        <xdr:cNvPr id="426" name="ID_33A58FA2D2E74AF1A7DFE666D7420A64"/>
        <xdr:cNvPicPr>
          <a:picLocks noChangeAspect="1"/>
        </xdr:cNvPicPr>
      </xdr:nvPicPr>
      <xdr:blipFill>
        <a:blip r:embed="rId384"/>
        <a:stretch>
          <a:fillRect/>
        </a:stretch>
      </xdr:blipFill>
      <xdr:spPr>
        <a:xfrm>
          <a:off x="6198235" y="700532000"/>
          <a:ext cx="1266825" cy="1346200"/>
        </a:xfrm>
        <a:prstGeom prst="rect">
          <a:avLst/>
        </a:prstGeom>
      </xdr:spPr>
    </xdr:pic>
  </etc:cellImage>
  <etc:cellImage>
    <xdr:pic>
      <xdr:nvPicPr>
        <xdr:cNvPr id="427" name="ID_6E330BA00846483784244EBEC88FB393"/>
        <xdr:cNvPicPr>
          <a:picLocks noChangeAspect="1"/>
        </xdr:cNvPicPr>
      </xdr:nvPicPr>
      <xdr:blipFill>
        <a:blip r:embed="rId385"/>
        <a:stretch>
          <a:fillRect/>
        </a:stretch>
      </xdr:blipFill>
      <xdr:spPr>
        <a:xfrm>
          <a:off x="6814185" y="528223480"/>
          <a:ext cx="1301115" cy="1063625"/>
        </a:xfrm>
        <a:prstGeom prst="rect">
          <a:avLst/>
        </a:prstGeom>
        <a:noFill/>
        <a:ln w="9525">
          <a:noFill/>
        </a:ln>
      </xdr:spPr>
    </xdr:pic>
  </etc:cellImage>
  <etc:cellImage>
    <xdr:pic>
      <xdr:nvPicPr>
        <xdr:cNvPr id="428" name="ID_5994675D4C98483CA64D0E969FB9E8AA"/>
        <xdr:cNvPicPr>
          <a:picLocks noChangeAspect="1"/>
        </xdr:cNvPicPr>
      </xdr:nvPicPr>
      <xdr:blipFill>
        <a:blip r:embed="rId386"/>
        <a:stretch>
          <a:fillRect/>
        </a:stretch>
      </xdr:blipFill>
      <xdr:spPr>
        <a:xfrm>
          <a:off x="6854825" y="532382095"/>
          <a:ext cx="1212850" cy="1164590"/>
        </a:xfrm>
        <a:prstGeom prst="rect">
          <a:avLst/>
        </a:prstGeom>
        <a:noFill/>
        <a:ln w="9525">
          <a:noFill/>
        </a:ln>
      </xdr:spPr>
    </xdr:pic>
  </etc:cellImage>
  <etc:cellImage>
    <xdr:pic>
      <xdr:nvPicPr>
        <xdr:cNvPr id="429" name="ID_0DF88167ED334F9DB2A51C19F7252E79"/>
        <xdr:cNvPicPr>
          <a:picLocks noChangeAspect="1"/>
        </xdr:cNvPicPr>
      </xdr:nvPicPr>
      <xdr:blipFill>
        <a:blip r:embed="rId387"/>
        <a:stretch>
          <a:fillRect/>
        </a:stretch>
      </xdr:blipFill>
      <xdr:spPr>
        <a:xfrm>
          <a:off x="6935470" y="536612465"/>
          <a:ext cx="1214755" cy="1231265"/>
        </a:xfrm>
        <a:prstGeom prst="rect">
          <a:avLst/>
        </a:prstGeom>
        <a:noFill/>
        <a:ln w="9525">
          <a:noFill/>
        </a:ln>
      </xdr:spPr>
    </xdr:pic>
  </etc:cellImage>
  <etc:cellImage>
    <xdr:pic>
      <xdr:nvPicPr>
        <xdr:cNvPr id="430" name="ID_219E10CDA1424E368C15EC0E448A7E40"/>
        <xdr:cNvPicPr/>
      </xdr:nvPicPr>
      <xdr:blipFill>
        <a:blip r:embed="rId388"/>
        <a:stretch>
          <a:fillRect/>
        </a:stretch>
      </xdr:blipFill>
      <xdr:spPr>
        <a:xfrm>
          <a:off x="6605270" y="347475175"/>
          <a:ext cx="1849755" cy="1587500"/>
        </a:xfrm>
        <a:prstGeom prst="rect">
          <a:avLst/>
        </a:prstGeom>
      </xdr:spPr>
    </xdr:pic>
  </etc:cellImage>
  <etc:cellImage>
    <xdr:pic>
      <xdr:nvPicPr>
        <xdr:cNvPr id="433" name="ID_1723CC706FB349719F529C90E1582B10"/>
        <xdr:cNvPicPr/>
      </xdr:nvPicPr>
      <xdr:blipFill>
        <a:blip r:embed="rId389"/>
        <a:stretch>
          <a:fillRect/>
        </a:stretch>
      </xdr:blipFill>
      <xdr:spPr>
        <a:xfrm>
          <a:off x="6662420" y="595177245"/>
          <a:ext cx="1762125" cy="1437005"/>
        </a:xfrm>
        <a:prstGeom prst="rect">
          <a:avLst/>
        </a:prstGeom>
      </xdr:spPr>
    </xdr:pic>
  </etc:cellImage>
  <etc:cellImage>
    <xdr:pic>
      <xdr:nvPicPr>
        <xdr:cNvPr id="447" name="ID_9F1FB0844BCA40D0AD9EA9647939F094"/>
        <xdr:cNvPicPr/>
      </xdr:nvPicPr>
      <xdr:blipFill>
        <a:blip r:embed="rId390"/>
        <a:stretch>
          <a:fillRect/>
        </a:stretch>
      </xdr:blipFill>
      <xdr:spPr>
        <a:xfrm>
          <a:off x="5565775" y="1818150415"/>
          <a:ext cx="1977390" cy="3639185"/>
        </a:xfrm>
        <a:prstGeom prst="rect">
          <a:avLst/>
        </a:prstGeom>
      </xdr:spPr>
    </xdr:pic>
  </etc:cellImage>
  <etc:cellImage>
    <xdr:pic>
      <xdr:nvPicPr>
        <xdr:cNvPr id="448" name="ID_B8E44BF53EC54D2291CE726A46374980"/>
        <xdr:cNvPicPr/>
      </xdr:nvPicPr>
      <xdr:blipFill>
        <a:blip r:embed="rId391"/>
        <a:stretch>
          <a:fillRect/>
        </a:stretch>
      </xdr:blipFill>
      <xdr:spPr>
        <a:xfrm>
          <a:off x="5661025" y="908704050"/>
          <a:ext cx="1861820" cy="1685925"/>
        </a:xfrm>
        <a:prstGeom prst="rect">
          <a:avLst/>
        </a:prstGeom>
      </xdr:spPr>
    </xdr:pic>
  </etc:cellImage>
  <etc:cellImage>
    <xdr:pic>
      <xdr:nvPicPr>
        <xdr:cNvPr id="449" name="ID_3EE70663C6D54FE4967B4BD9CEE2C138"/>
        <xdr:cNvPicPr/>
      </xdr:nvPicPr>
      <xdr:blipFill>
        <a:blip r:embed="rId392"/>
        <a:stretch>
          <a:fillRect/>
        </a:stretch>
      </xdr:blipFill>
      <xdr:spPr>
        <a:xfrm>
          <a:off x="6089650" y="1942353875"/>
          <a:ext cx="1318260" cy="1781175"/>
        </a:xfrm>
        <a:prstGeom prst="rect">
          <a:avLst/>
        </a:prstGeom>
      </xdr:spPr>
    </xdr:pic>
  </etc:cellImage>
  <etc:cellImage>
    <xdr:pic>
      <xdr:nvPicPr>
        <xdr:cNvPr id="453" name="ID_D7651820444648A98CC0A9D79669C8C9"/>
        <xdr:cNvPicPr>
          <a:picLocks noChangeAspect="1"/>
        </xdr:cNvPicPr>
      </xdr:nvPicPr>
      <xdr:blipFill>
        <a:blip r:embed="rId393"/>
        <a:stretch>
          <a:fillRect/>
        </a:stretch>
      </xdr:blipFill>
      <xdr:spPr>
        <a:xfrm>
          <a:off x="5474970" y="1948118405"/>
          <a:ext cx="1948815" cy="1376045"/>
        </a:xfrm>
        <a:prstGeom prst="rect">
          <a:avLst/>
        </a:prstGeom>
        <a:noFill/>
        <a:ln w="9525">
          <a:noFill/>
        </a:ln>
      </xdr:spPr>
    </xdr:pic>
  </etc:cellImage>
  <etc:cellImage>
    <xdr:pic>
      <xdr:nvPicPr>
        <xdr:cNvPr id="576" name="ID_E79051DFFBEE409387A5081B9315E5BE" descr="upload_364369492"/>
        <xdr:cNvPicPr/>
      </xdr:nvPicPr>
      <xdr:blipFill>
        <a:blip r:embed="rId394"/>
        <a:stretch>
          <a:fillRect/>
        </a:stretch>
      </xdr:blipFill>
      <xdr:spPr>
        <a:xfrm>
          <a:off x="0" y="0"/>
          <a:ext cx="3783965" cy="3195955"/>
        </a:xfrm>
        <a:prstGeom prst="rect">
          <a:avLst/>
        </a:prstGeom>
      </xdr:spPr>
    </xdr:pic>
  </etc:cellImage>
  <etc:cellImage>
    <xdr:pic>
      <xdr:nvPicPr>
        <xdr:cNvPr id="577" name="ID_EBC45468E9E3465FB4D1D58A7D49E254" descr="upload_599141468"/>
        <xdr:cNvPicPr/>
      </xdr:nvPicPr>
      <xdr:blipFill>
        <a:blip r:embed="rId395"/>
        <a:stretch>
          <a:fillRect/>
        </a:stretch>
      </xdr:blipFill>
      <xdr:spPr>
        <a:xfrm>
          <a:off x="0" y="0"/>
          <a:ext cx="2860040" cy="4568190"/>
        </a:xfrm>
        <a:prstGeom prst="rect">
          <a:avLst/>
        </a:prstGeom>
      </xdr:spPr>
    </xdr:pic>
  </etc:cellImage>
  <etc:cellImage>
    <xdr:pic>
      <xdr:nvPicPr>
        <xdr:cNvPr id="579" name="ID_474B1BDA06404632B6BABCF2481C316A"/>
        <xdr:cNvPicPr/>
      </xdr:nvPicPr>
      <xdr:blipFill>
        <a:blip r:embed="rId396"/>
        <a:stretch>
          <a:fillRect/>
        </a:stretch>
      </xdr:blipFill>
      <xdr:spPr>
        <a:xfrm>
          <a:off x="7824470" y="1078595125"/>
          <a:ext cx="3034030" cy="1480185"/>
        </a:xfrm>
        <a:prstGeom prst="rect">
          <a:avLst/>
        </a:prstGeom>
      </xdr:spPr>
    </xdr:pic>
  </etc:cellImage>
  <etc:cellImage>
    <xdr:pic>
      <xdr:nvPicPr>
        <xdr:cNvPr id="904" name="ID_5C371CD078984E89A1188D9A4D626257" descr="截屏2021-08-11 上午11.33.39"/>
        <xdr:cNvPicPr>
          <a:picLocks noChangeAspect="1"/>
        </xdr:cNvPicPr>
      </xdr:nvPicPr>
      <xdr:blipFill>
        <a:blip r:embed="rId397"/>
        <a:stretch>
          <a:fillRect/>
        </a:stretch>
      </xdr:blipFill>
      <xdr:spPr>
        <a:xfrm>
          <a:off x="6767195" y="340149815"/>
          <a:ext cx="2065655" cy="2831465"/>
        </a:xfrm>
        <a:prstGeom prst="rect">
          <a:avLst/>
        </a:prstGeom>
      </xdr:spPr>
    </xdr:pic>
  </etc:cellImage>
</etc:cellImages>
</file>

<file path=xl/sharedStrings.xml><?xml version="1.0" encoding="utf-8"?>
<sst xmlns="http://schemas.openxmlformats.org/spreadsheetml/2006/main" count="1112">
  <si>
    <r>
      <rPr>
        <sz val="11"/>
        <color rgb="FF0070C0"/>
        <rFont val="Times New Roman"/>
        <charset val="1"/>
      </rPr>
      <t xml:space="preserve">Инв. Номер inventorization Number
</t>
    </r>
    <r>
      <rPr>
        <sz val="11"/>
        <color rgb="FF0070C0"/>
        <rFont val="方正书宋_GBK"/>
        <charset val="1"/>
      </rPr>
      <t>藏品编号</t>
    </r>
  </si>
  <si>
    <r>
      <rPr>
        <sz val="11"/>
        <rFont val="宋体"/>
        <charset val="134"/>
      </rPr>
      <t xml:space="preserve">展品名称
</t>
    </r>
    <r>
      <rPr>
        <sz val="11"/>
        <rFont val="Times New Roman"/>
        <charset val="134"/>
      </rPr>
      <t>Name of the work</t>
    </r>
  </si>
  <si>
    <r>
      <rPr>
        <sz val="11"/>
        <rFont val="宋体"/>
        <charset val="134"/>
      </rPr>
      <t xml:space="preserve">照片
</t>
    </r>
    <r>
      <rPr>
        <sz val="11"/>
        <rFont val="Times New Roman"/>
        <charset val="134"/>
      </rPr>
      <t>Photo</t>
    </r>
  </si>
  <si>
    <r>
      <rPr>
        <sz val="11"/>
        <rFont val="宋体"/>
        <charset val="134"/>
      </rPr>
      <t xml:space="preserve">材质
</t>
    </r>
    <r>
      <rPr>
        <sz val="11"/>
        <rFont val="Times New Roman"/>
        <charset val="134"/>
      </rPr>
      <t>Material</t>
    </r>
  </si>
  <si>
    <r>
      <rPr>
        <sz val="11"/>
        <rFont val="宋体"/>
        <charset val="134"/>
      </rPr>
      <t>件数</t>
    </r>
    <r>
      <rPr>
        <sz val="11"/>
        <rFont val="Times New Roman"/>
        <charset val="134"/>
      </rPr>
      <t>(</t>
    </r>
    <r>
      <rPr>
        <sz val="11"/>
        <rFont val="宋体"/>
        <charset val="134"/>
      </rPr>
      <t>可分离的都算单件）</t>
    </r>
    <r>
      <rPr>
        <sz val="11"/>
        <rFont val="Times New Roman"/>
        <charset val="134"/>
      </rPr>
      <t>Item in the set</t>
    </r>
    <r>
      <rPr>
        <sz val="11"/>
        <rFont val="宋体"/>
        <charset val="134"/>
      </rPr>
      <t>（</t>
    </r>
    <r>
      <rPr>
        <sz val="11"/>
        <rFont val="Times New Roman"/>
        <charset val="134"/>
      </rPr>
      <t>count each thing to be saperated)</t>
    </r>
  </si>
  <si>
    <r>
      <rPr>
        <sz val="11"/>
        <rFont val="宋体"/>
        <charset val="134"/>
      </rPr>
      <t xml:space="preserve">尺寸
</t>
    </r>
    <r>
      <rPr>
        <sz val="11"/>
        <rFont val="Times New Roman"/>
        <charset val="134"/>
      </rPr>
      <t>Size of the Works</t>
    </r>
  </si>
  <si>
    <t>情景厅
Installation Room</t>
  </si>
  <si>
    <t>所有者（城市）
owner（city）</t>
  </si>
  <si>
    <t>原表序号original serial number</t>
  </si>
  <si>
    <t>备注mark</t>
  </si>
  <si>
    <r>
      <rPr>
        <sz val="11"/>
        <rFont val="Arial"/>
        <charset val="0"/>
      </rPr>
      <t xml:space="preserve">Проект газетного киоска 
</t>
    </r>
    <r>
      <rPr>
        <sz val="11"/>
        <rFont val="方正书宋_GBK"/>
        <charset val="0"/>
      </rPr>
      <t>报亭设计</t>
    </r>
    <r>
      <rPr>
        <sz val="11"/>
        <rFont val="Arial"/>
        <charset val="0"/>
      </rPr>
      <t xml:space="preserve">
Newspaper stand design</t>
    </r>
  </si>
  <si>
    <r>
      <rPr>
        <sz val="11"/>
        <color indexed="8"/>
        <rFont val="Arial"/>
        <charset val="0"/>
      </rPr>
      <t xml:space="preserve">Картон, акриловые краски
</t>
    </r>
    <r>
      <rPr>
        <sz val="11"/>
        <color indexed="8"/>
        <rFont val="汉仪书宋二KW"/>
        <charset val="0"/>
      </rPr>
      <t>纸板、丙烯颜料</t>
    </r>
    <r>
      <rPr>
        <sz val="11"/>
        <color indexed="8"/>
        <rFont val="Arial"/>
        <charset val="0"/>
      </rPr>
      <t xml:space="preserve">
cardboard, acrylic paint</t>
    </r>
  </si>
  <si>
    <r>
      <rPr>
        <sz val="11"/>
        <color indexed="8"/>
        <rFont val="Arial"/>
        <charset val="0"/>
      </rPr>
      <t>73 х 32 х 38 см
73 х 32 х 38</t>
    </r>
    <r>
      <rPr>
        <sz val="11"/>
        <color indexed="8"/>
        <rFont val="汉仪书宋二KW"/>
        <charset val="0"/>
      </rPr>
      <t>厘米</t>
    </r>
    <r>
      <rPr>
        <sz val="11"/>
        <color indexed="8"/>
        <rFont val="Arial"/>
        <charset val="0"/>
      </rPr>
      <t xml:space="preserve">
73 х 32 х 38 cm</t>
    </r>
  </si>
  <si>
    <t>1-Future city</t>
  </si>
  <si>
    <t>无none</t>
  </si>
  <si>
    <t>Private collection of Alexander Lavrentiev, (Moscow)
 Коллекция-архив Александра Лаврентьева (Москва)
亚历山大·拉夫连季耶夫收藏 （莫斯科）</t>
  </si>
  <si>
    <t>1·4</t>
  </si>
  <si>
    <r>
      <rPr>
        <sz val="11"/>
        <rFont val="Arial"/>
        <charset val="0"/>
      </rPr>
      <t xml:space="preserve">Пространственная конструкция 
</t>
    </r>
    <r>
      <rPr>
        <sz val="11"/>
        <rFont val="方正书宋_GBK"/>
        <charset val="0"/>
      </rPr>
      <t>空间结构</t>
    </r>
    <r>
      <rPr>
        <sz val="11"/>
        <rFont val="Arial"/>
        <charset val="0"/>
      </rPr>
      <t xml:space="preserve">
Spacial structure</t>
    </r>
  </si>
  <si>
    <r>
      <rPr>
        <sz val="11"/>
        <color indexed="8"/>
        <rFont val="Arial"/>
        <charset val="0"/>
      </rPr>
      <t xml:space="preserve">Дерево
</t>
    </r>
    <r>
      <rPr>
        <sz val="11"/>
        <color indexed="8"/>
        <rFont val="汉仪书宋二KW"/>
        <charset val="0"/>
      </rPr>
      <t>木材</t>
    </r>
    <r>
      <rPr>
        <sz val="11"/>
        <color indexed="8"/>
        <rFont val="Arial"/>
        <charset val="0"/>
      </rPr>
      <t xml:space="preserve">
wood</t>
    </r>
  </si>
  <si>
    <r>
      <rPr>
        <sz val="11"/>
        <color indexed="8"/>
        <rFont val="Arial"/>
        <charset val="0"/>
      </rPr>
      <t>116 х 12 х 12 см
116 х 12 х 12</t>
    </r>
    <r>
      <rPr>
        <sz val="11"/>
        <color indexed="8"/>
        <rFont val="汉仪书宋二KW"/>
        <charset val="0"/>
      </rPr>
      <t>厘米</t>
    </r>
    <r>
      <rPr>
        <sz val="11"/>
        <color indexed="8"/>
        <rFont val="Arial"/>
        <charset val="0"/>
      </rPr>
      <t xml:space="preserve">
116 х 12 х 12 cm</t>
    </r>
  </si>
  <si>
    <t>1·27</t>
  </si>
  <si>
    <r>
      <rPr>
        <sz val="11"/>
        <rFont val="Arial"/>
        <charset val="0"/>
      </rPr>
      <t xml:space="preserve">Композиция № 248 из цикла «Конструкция архитектурных и машинных форм». 
</t>
    </r>
    <r>
      <rPr>
        <sz val="11"/>
        <rFont val="方正书宋_GBK"/>
        <charset val="0"/>
      </rPr>
      <t>源于</t>
    </r>
    <r>
      <rPr>
        <sz val="11"/>
        <rFont val="Arial"/>
        <charset val="0"/>
      </rPr>
      <t>”</t>
    </r>
    <r>
      <rPr>
        <sz val="11"/>
        <rFont val="方正书宋_GBK"/>
        <charset val="0"/>
      </rPr>
      <t>建筑和机器形式的结构</t>
    </r>
    <r>
      <rPr>
        <sz val="11"/>
        <rFont val="Arial"/>
        <charset val="0"/>
      </rPr>
      <t>"</t>
    </r>
    <r>
      <rPr>
        <sz val="11"/>
        <rFont val="方正书宋_GBK"/>
        <charset val="0"/>
      </rPr>
      <t>系列的第</t>
    </r>
    <r>
      <rPr>
        <sz val="11"/>
        <rFont val="Arial"/>
        <charset val="0"/>
      </rPr>
      <t>248</t>
    </r>
    <r>
      <rPr>
        <sz val="11"/>
        <rFont val="方正书宋_GBK"/>
        <charset val="0"/>
      </rPr>
      <t>号结构。</t>
    </r>
    <r>
      <rPr>
        <sz val="11"/>
        <rFont val="Arial"/>
        <charset val="0"/>
      </rPr>
      <t xml:space="preserve">
Composition No. 248 from the 'Design of Architectutal and Machinery Forms' series</t>
    </r>
  </si>
  <si>
    <r>
      <rPr>
        <sz val="11"/>
        <color indexed="8"/>
        <rFont val="Arial"/>
        <charset val="0"/>
      </rPr>
      <t xml:space="preserve">Плексиглас
</t>
    </r>
    <r>
      <rPr>
        <sz val="11"/>
        <color indexed="8"/>
        <rFont val="汉仪书宋二KW"/>
        <charset val="0"/>
      </rPr>
      <t>有机玻璃</t>
    </r>
    <r>
      <rPr>
        <sz val="11"/>
        <color indexed="8"/>
        <rFont val="Arial"/>
        <charset val="0"/>
      </rPr>
      <t xml:space="preserve">
Perspex</t>
    </r>
  </si>
  <si>
    <r>
      <rPr>
        <sz val="11"/>
        <color indexed="8"/>
        <rFont val="Arial"/>
        <charset val="0"/>
      </rPr>
      <t xml:space="preserve">37 см х 48 см. Высота 74 см.
37х 48 </t>
    </r>
    <r>
      <rPr>
        <sz val="11"/>
        <color indexed="8"/>
        <rFont val="汉仪书宋二KW"/>
        <charset val="0"/>
      </rPr>
      <t>厘米，高</t>
    </r>
    <r>
      <rPr>
        <sz val="11"/>
        <color indexed="8"/>
        <rFont val="Arial"/>
        <charset val="0"/>
      </rPr>
      <t>74</t>
    </r>
    <r>
      <rPr>
        <sz val="11"/>
        <color indexed="8"/>
        <rFont val="汉仪书宋二KW"/>
        <charset val="0"/>
      </rPr>
      <t>厘米</t>
    </r>
    <r>
      <rPr>
        <sz val="11"/>
        <color indexed="8"/>
        <rFont val="Arial"/>
        <charset val="0"/>
      </rPr>
      <t xml:space="preserve">
37 cm х 48 cm. height 74 cm.</t>
    </r>
  </si>
  <si>
    <t xml:space="preserve"> ICIF (Iakov Chernikhov International Foundation), (Moscow) 
Архив Андрея Чернихова (Москва)
ICIF（切尔尼科夫国际基金会）（莫斯科）</t>
  </si>
  <si>
    <t>1·28</t>
  </si>
  <si>
    <t>get digital layout from Collector</t>
  </si>
  <si>
    <r>
      <rPr>
        <sz val="11"/>
        <rFont val="Arial"/>
        <charset val="0"/>
      </rPr>
      <t xml:space="preserve">ВСХВ павильон Дальневосточной республики. Конкурсный проект.
</t>
    </r>
    <r>
      <rPr>
        <sz val="11"/>
        <rFont val="方正书宋_GBK"/>
        <charset val="0"/>
      </rPr>
      <t>全苏农业博览会远东共和国展厅。竞赛设计</t>
    </r>
    <r>
      <rPr>
        <sz val="11"/>
        <rFont val="Arial"/>
        <charset val="0"/>
      </rPr>
      <t xml:space="preserve">
Far Eastern Republic's pavillion at the National Agricultural Expo,  competition design entry</t>
    </r>
  </si>
  <si>
    <r>
      <rPr>
        <sz val="11"/>
        <color indexed="8"/>
        <rFont val="Arial"/>
        <charset val="0"/>
      </rPr>
      <t xml:space="preserve">картон, тушь, карандаш, акварель
</t>
    </r>
    <r>
      <rPr>
        <sz val="11"/>
        <color indexed="8"/>
        <rFont val="汉仪书宋二KW"/>
        <charset val="0"/>
      </rPr>
      <t>纸板、墨、铅笔、水彩</t>
    </r>
    <r>
      <rPr>
        <sz val="11"/>
        <color indexed="8"/>
        <rFont val="Arial"/>
        <charset val="0"/>
      </rPr>
      <t xml:space="preserve">
cardboard, ink, pencil, water colours</t>
    </r>
  </si>
  <si>
    <r>
      <rPr>
        <sz val="11"/>
        <color indexed="8"/>
        <rFont val="Arial"/>
        <charset val="0"/>
      </rPr>
      <t>41,2 х 73,3 см
 41.2 х 73.3</t>
    </r>
    <r>
      <rPr>
        <sz val="11"/>
        <color indexed="8"/>
        <rFont val="汉仪书宋二KW"/>
        <charset val="0"/>
      </rPr>
      <t>厘米</t>
    </r>
    <r>
      <rPr>
        <sz val="11"/>
        <color indexed="8"/>
        <rFont val="Arial"/>
        <charset val="0"/>
      </rPr>
      <t xml:space="preserve">
41,2 х 73,3 cm</t>
    </r>
  </si>
  <si>
    <t>Schusev State Museum of Architecture (Moscow)  
Музей архитектуры им. А.В. Щусева, Москва  
休谢夫国立建筑博物馆（莫斯科）</t>
  </si>
  <si>
    <t>1·49</t>
  </si>
  <si>
    <r>
      <rPr>
        <sz val="11"/>
        <rFont val="Arial"/>
        <charset val="0"/>
      </rPr>
      <t xml:space="preserve">Народный дом в Иваново-Вознесенске. Конкурсный проект, перспектива
</t>
    </r>
    <r>
      <rPr>
        <sz val="11"/>
        <rFont val="方正书宋_GBK"/>
        <charset val="0"/>
      </rPr>
      <t>伊万诺沃民居，竞赛设计，远景</t>
    </r>
    <r>
      <rPr>
        <sz val="11"/>
        <rFont val="Arial"/>
        <charset val="0"/>
      </rPr>
      <t xml:space="preserve">
People's House in Ivanovo-Voznesensk, competition design entry, perspective</t>
    </r>
  </si>
  <si>
    <r>
      <rPr>
        <sz val="11"/>
        <color indexed="8"/>
        <rFont val="Arial"/>
        <charset val="0"/>
      </rPr>
      <t xml:space="preserve">бумага на картоне, тушь, гуашь
</t>
    </r>
    <r>
      <rPr>
        <sz val="11"/>
        <color indexed="8"/>
        <rFont val="汉仪书宋二KW"/>
        <charset val="0"/>
      </rPr>
      <t>纸板、墨、水粉</t>
    </r>
    <r>
      <rPr>
        <sz val="11"/>
        <color indexed="8"/>
        <rFont val="Arial"/>
        <charset val="0"/>
      </rPr>
      <t xml:space="preserve">
paper on cardboard, ink, gouache</t>
    </r>
  </si>
  <si>
    <r>
      <rPr>
        <sz val="11"/>
        <color indexed="8"/>
        <rFont val="Arial"/>
        <charset val="0"/>
      </rPr>
      <t>31,7 х 62,7 см
31.7 х 62.7</t>
    </r>
    <r>
      <rPr>
        <sz val="11"/>
        <color indexed="8"/>
        <rFont val="汉仪书宋二KW"/>
        <charset val="0"/>
      </rPr>
      <t>厘米</t>
    </r>
    <r>
      <rPr>
        <sz val="11"/>
        <color indexed="8"/>
        <rFont val="Arial"/>
        <charset val="0"/>
      </rPr>
      <t xml:space="preserve">
31,7 х 62,7 cm</t>
    </r>
  </si>
  <si>
    <t>1·50</t>
  </si>
  <si>
    <r>
      <rPr>
        <sz val="11"/>
        <rFont val="Arial"/>
        <charset val="0"/>
      </rPr>
      <t xml:space="preserve">Архитектурная фантазия
</t>
    </r>
    <r>
      <rPr>
        <sz val="11"/>
        <rFont val="方正书宋_GBK"/>
        <charset val="0"/>
      </rPr>
      <t>建筑幻想</t>
    </r>
    <r>
      <rPr>
        <sz val="11"/>
        <rFont val="Arial"/>
        <charset val="0"/>
      </rPr>
      <t xml:space="preserve">
Architectural Fantasy</t>
    </r>
  </si>
  <si>
    <r>
      <rPr>
        <sz val="11"/>
        <color indexed="8"/>
        <rFont val="Arial"/>
        <charset val="0"/>
      </rPr>
      <t xml:space="preserve">Бумага на картоне, тушь, перо
</t>
    </r>
    <r>
      <rPr>
        <sz val="11"/>
        <color indexed="8"/>
        <rFont val="汉仪书宋二KW"/>
        <charset val="0"/>
      </rPr>
      <t>纸板、墨、羽毛</t>
    </r>
    <r>
      <rPr>
        <sz val="11"/>
        <color indexed="8"/>
        <rFont val="Arial"/>
        <charset val="0"/>
      </rPr>
      <t xml:space="preserve">
paper on cardboard, ink, drafting pen</t>
    </r>
  </si>
  <si>
    <r>
      <rPr>
        <sz val="11"/>
        <color indexed="8"/>
        <rFont val="Arial"/>
        <charset val="0"/>
      </rPr>
      <t>45 х 51 см
45 х 51</t>
    </r>
    <r>
      <rPr>
        <sz val="11"/>
        <color indexed="8"/>
        <rFont val="汉仪书宋二KW"/>
        <charset val="0"/>
      </rPr>
      <t>厘米</t>
    </r>
    <r>
      <rPr>
        <sz val="11"/>
        <color indexed="8"/>
        <rFont val="Arial"/>
        <charset val="0"/>
      </rPr>
      <t xml:space="preserve">
45 х 51 cm</t>
    </r>
  </si>
  <si>
    <t>1·51</t>
  </si>
  <si>
    <r>
      <rPr>
        <sz val="11"/>
        <rFont val="Arial"/>
        <charset val="0"/>
      </rPr>
      <t>«Аэровокзал»  Архитектурная фантазия. 
“</t>
    </r>
    <r>
      <rPr>
        <sz val="11"/>
        <rFont val="方正书宋_GBK"/>
        <charset val="0"/>
      </rPr>
      <t>机场</t>
    </r>
    <r>
      <rPr>
        <sz val="11"/>
        <rFont val="Arial"/>
        <charset val="0"/>
      </rPr>
      <t>”
Airport</t>
    </r>
  </si>
  <si>
    <r>
      <rPr>
        <sz val="11"/>
        <color indexed="8"/>
        <rFont val="Arial"/>
        <charset val="0"/>
      </rPr>
      <t xml:space="preserve">Бумага, гуашь
</t>
    </r>
    <r>
      <rPr>
        <sz val="11"/>
        <color indexed="8"/>
        <rFont val="汉仪书宋二KW"/>
        <charset val="0"/>
      </rPr>
      <t>纸、水粉</t>
    </r>
    <r>
      <rPr>
        <sz val="11"/>
        <color indexed="8"/>
        <rFont val="Arial"/>
        <charset val="0"/>
      </rPr>
      <t xml:space="preserve">
paper, gouache</t>
    </r>
  </si>
  <si>
    <r>
      <rPr>
        <sz val="11"/>
        <color indexed="8"/>
        <rFont val="Arial"/>
        <charset val="0"/>
      </rPr>
      <t xml:space="preserve">
35 х 25 см
35 х 25</t>
    </r>
    <r>
      <rPr>
        <sz val="11"/>
        <color indexed="8"/>
        <rFont val="汉仪书宋二KW"/>
        <charset val="0"/>
      </rPr>
      <t>厘米</t>
    </r>
    <r>
      <rPr>
        <sz val="11"/>
        <color indexed="8"/>
        <rFont val="Arial"/>
        <charset val="0"/>
      </rPr>
      <t xml:space="preserve">
35 х 25 cm
</t>
    </r>
  </si>
  <si>
    <t>1·52</t>
  </si>
  <si>
    <r>
      <rPr>
        <sz val="11"/>
        <rFont val="Arial"/>
        <charset val="0"/>
      </rPr>
      <t xml:space="preserve">Эскиз газетного киоска
</t>
    </r>
    <r>
      <rPr>
        <sz val="11"/>
        <rFont val="方正书宋_GBK"/>
        <charset val="0"/>
      </rPr>
      <t>报亭草图</t>
    </r>
    <r>
      <rPr>
        <sz val="11"/>
        <rFont val="Arial"/>
        <charset val="0"/>
      </rPr>
      <t xml:space="preserve">
Sketch of a newspaper stand</t>
    </r>
  </si>
  <si>
    <r>
      <rPr>
        <sz val="11"/>
        <color indexed="8"/>
        <rFont val="Arial"/>
        <charset val="0"/>
      </rPr>
      <t xml:space="preserve">
50 х 28 см
50 х 28</t>
    </r>
    <r>
      <rPr>
        <sz val="11"/>
        <color indexed="8"/>
        <rFont val="汉仪书宋二KW"/>
        <charset val="0"/>
      </rPr>
      <t>厘米</t>
    </r>
    <r>
      <rPr>
        <sz val="11"/>
        <color indexed="8"/>
        <rFont val="Arial"/>
        <charset val="0"/>
      </rPr>
      <t xml:space="preserve">
50 х 28 cm
</t>
    </r>
  </si>
  <si>
    <t>1·53</t>
  </si>
  <si>
    <r>
      <rPr>
        <sz val="11"/>
        <rFont val="Arial"/>
        <charset val="0"/>
      </rPr>
      <t xml:space="preserve">Радио-оратор. Авторизованный проект конструкции.
</t>
    </r>
    <r>
      <rPr>
        <sz val="11"/>
        <rFont val="方正书宋_GBK"/>
        <charset val="0"/>
      </rPr>
      <t>广播扬声器。授权设计。</t>
    </r>
    <r>
      <rPr>
        <sz val="11"/>
        <rFont val="Arial"/>
        <charset val="0"/>
      </rPr>
      <t xml:space="preserve">
Radio speaker. Authorized structure design</t>
    </r>
  </si>
  <si>
    <r>
      <rPr>
        <sz val="11"/>
        <color indexed="8"/>
        <rFont val="Arial"/>
        <charset val="0"/>
      </rPr>
      <t xml:space="preserve">Бумага, печать, литография
</t>
    </r>
    <r>
      <rPr>
        <sz val="11"/>
        <color indexed="8"/>
        <rFont val="汉仪书宋二KW"/>
        <charset val="0"/>
      </rPr>
      <t>纸、印刷、石印</t>
    </r>
    <r>
      <rPr>
        <sz val="11"/>
        <color indexed="8"/>
        <rFont val="Arial"/>
        <charset val="0"/>
      </rPr>
      <t xml:space="preserve">
paper, print, lithography</t>
    </r>
  </si>
  <si>
    <r>
      <rPr>
        <sz val="11"/>
        <color indexed="8"/>
        <rFont val="Arial"/>
        <charset val="0"/>
      </rPr>
      <t xml:space="preserve">
10,5 х 8,5 см - лист; 18,0 х 14,7 см - подложка
</t>
    </r>
    <r>
      <rPr>
        <sz val="11"/>
        <color indexed="8"/>
        <rFont val="汉仪书宋二KW"/>
        <charset val="0"/>
      </rPr>
      <t>纸：</t>
    </r>
    <r>
      <rPr>
        <sz val="11"/>
        <color indexed="8"/>
        <rFont val="Arial"/>
        <charset val="0"/>
      </rPr>
      <t>10.5 х 8.5</t>
    </r>
    <r>
      <rPr>
        <sz val="11"/>
        <color indexed="8"/>
        <rFont val="汉仪书宋二KW"/>
        <charset val="0"/>
      </rPr>
      <t>厘米；</t>
    </r>
    <r>
      <rPr>
        <sz val="11"/>
        <color indexed="8"/>
        <rFont val="Arial"/>
        <charset val="0"/>
      </rPr>
      <t xml:space="preserve">
</t>
    </r>
    <r>
      <rPr>
        <sz val="11"/>
        <color indexed="8"/>
        <rFont val="汉仪书宋二KW"/>
        <charset val="0"/>
      </rPr>
      <t>底板：</t>
    </r>
    <r>
      <rPr>
        <sz val="11"/>
        <color indexed="8"/>
        <rFont val="Arial"/>
        <charset val="0"/>
      </rPr>
      <t>18.0 х 14.7</t>
    </r>
    <r>
      <rPr>
        <sz val="11"/>
        <color indexed="8"/>
        <rFont val="汉仪书宋二KW"/>
        <charset val="0"/>
      </rPr>
      <t>厘米</t>
    </r>
    <r>
      <rPr>
        <sz val="11"/>
        <color indexed="8"/>
        <rFont val="Arial"/>
        <charset val="0"/>
      </rPr>
      <t xml:space="preserve">
10,5 х 8,5 cm - sheet; 18,0 х 14,7 cm - backing board 
</t>
    </r>
  </si>
  <si>
    <t>State Museum of the History of Russian Literature named after V.I. Dahl 
(Moscow)  
Литературный музей, Москва
文学博物馆（莫斯科）</t>
  </si>
  <si>
    <t>1·54</t>
  </si>
  <si>
    <r>
      <rPr>
        <sz val="11"/>
        <rFont val="Arial"/>
        <charset val="0"/>
      </rPr>
      <t xml:space="preserve">Трибуна-экран-киоск. Авторизованный проект конструкции.
</t>
    </r>
    <r>
      <rPr>
        <sz val="11"/>
        <rFont val="方正书宋_GBK"/>
        <charset val="0"/>
      </rPr>
      <t>看台</t>
    </r>
    <r>
      <rPr>
        <sz val="11"/>
        <rFont val="Arial"/>
        <charset val="0"/>
      </rPr>
      <t>—</t>
    </r>
    <r>
      <rPr>
        <sz val="11"/>
        <rFont val="方正书宋_GBK"/>
        <charset val="0"/>
      </rPr>
      <t>屏幕</t>
    </r>
    <r>
      <rPr>
        <sz val="11"/>
        <rFont val="Arial"/>
        <charset val="0"/>
      </rPr>
      <t>—</t>
    </r>
    <r>
      <rPr>
        <sz val="11"/>
        <rFont val="方正书宋_GBK"/>
        <charset val="0"/>
      </rPr>
      <t>售货亭。授权设计。</t>
    </r>
    <r>
      <rPr>
        <sz val="11"/>
        <rFont val="Arial"/>
        <charset val="0"/>
      </rPr>
      <t xml:space="preserve">
Rostrum - screen - kiosk. Authorized structure design</t>
    </r>
  </si>
  <si>
    <r>
      <rPr>
        <sz val="11"/>
        <color indexed="8"/>
        <rFont val="Arial"/>
        <charset val="0"/>
      </rPr>
      <t xml:space="preserve">Бумага, печать, литография в два цвета
</t>
    </r>
    <r>
      <rPr>
        <sz val="11"/>
        <color indexed="8"/>
        <rFont val="汉仪书宋二KW"/>
        <charset val="0"/>
      </rPr>
      <t>纸、印刷、双色石印</t>
    </r>
    <r>
      <rPr>
        <sz val="11"/>
        <color indexed="8"/>
        <rFont val="Arial"/>
        <charset val="0"/>
      </rPr>
      <t xml:space="preserve">
paper, print, two-colour lithography </t>
    </r>
  </si>
  <si>
    <r>
      <rPr>
        <sz val="11"/>
        <color indexed="8"/>
        <rFont val="Arial"/>
        <charset val="0"/>
      </rPr>
      <t xml:space="preserve">
23,8 х 11,0 см - лист; 26,7 х 18,2 см -подложка
</t>
    </r>
    <r>
      <rPr>
        <sz val="11"/>
        <color indexed="8"/>
        <rFont val="汉仪书宋二KW"/>
        <charset val="0"/>
      </rPr>
      <t>纸：</t>
    </r>
    <r>
      <rPr>
        <sz val="11"/>
        <color indexed="8"/>
        <rFont val="Arial"/>
        <charset val="0"/>
      </rPr>
      <t>23.8 х 11.0</t>
    </r>
    <r>
      <rPr>
        <sz val="11"/>
        <color indexed="8"/>
        <rFont val="汉仪书宋二KW"/>
        <charset val="0"/>
      </rPr>
      <t>厘米；</t>
    </r>
    <r>
      <rPr>
        <sz val="11"/>
        <color indexed="8"/>
        <rFont val="Arial"/>
        <charset val="0"/>
      </rPr>
      <t xml:space="preserve">
</t>
    </r>
    <r>
      <rPr>
        <sz val="11"/>
        <color indexed="8"/>
        <rFont val="汉仪书宋二KW"/>
        <charset val="0"/>
      </rPr>
      <t>底板：</t>
    </r>
    <r>
      <rPr>
        <sz val="11"/>
        <color indexed="8"/>
        <rFont val="Arial"/>
        <charset val="0"/>
      </rPr>
      <t>26.7 х 18.2</t>
    </r>
    <r>
      <rPr>
        <sz val="11"/>
        <color indexed="8"/>
        <rFont val="汉仪书宋二KW"/>
        <charset val="0"/>
      </rPr>
      <t>厘米</t>
    </r>
    <r>
      <rPr>
        <sz val="11"/>
        <color indexed="8"/>
        <rFont val="Arial"/>
        <charset val="0"/>
      </rPr>
      <t xml:space="preserve">
23,8 х 11,0 cm - sheet; 26,7 х 18,2 cm -backing board 
</t>
    </r>
  </si>
  <si>
    <t>1·55</t>
  </si>
  <si>
    <r>
      <rPr>
        <sz val="11"/>
        <rFont val="Arial"/>
        <charset val="0"/>
      </rPr>
      <t>Композиция № 156 «Динамическая конструкция наклона» 
из цикла «Основы современной архитектуры»
“</t>
    </r>
    <r>
      <rPr>
        <sz val="11"/>
        <rFont val="方正书宋_GBK"/>
        <charset val="0"/>
      </rPr>
      <t>现代建筑基础</t>
    </r>
    <r>
      <rPr>
        <sz val="11"/>
        <rFont val="Arial"/>
        <charset val="0"/>
      </rPr>
      <t>”</t>
    </r>
    <r>
      <rPr>
        <sz val="11"/>
        <rFont val="方正书宋_GBK"/>
        <charset val="0"/>
      </rPr>
      <t>系列之</t>
    </r>
    <r>
      <rPr>
        <sz val="11"/>
        <rFont val="Arial"/>
        <charset val="0"/>
      </rPr>
      <t>“</t>
    </r>
    <r>
      <rPr>
        <sz val="11"/>
        <rFont val="方正书宋_GBK"/>
        <charset val="0"/>
      </rPr>
      <t>动态倾斜设计</t>
    </r>
    <r>
      <rPr>
        <sz val="11"/>
        <rFont val="Arial"/>
        <charset val="0"/>
      </rPr>
      <t>”</t>
    </r>
    <r>
      <rPr>
        <sz val="11"/>
        <rFont val="方正书宋_GBK"/>
        <charset val="0"/>
      </rPr>
      <t>第</t>
    </r>
    <r>
      <rPr>
        <sz val="11"/>
        <rFont val="Arial"/>
        <charset val="0"/>
      </rPr>
      <t>156</t>
    </r>
    <r>
      <rPr>
        <sz val="11"/>
        <rFont val="方正书宋_GBK"/>
        <charset val="0"/>
      </rPr>
      <t>号作品</t>
    </r>
    <r>
      <rPr>
        <sz val="11"/>
        <rFont val="Arial"/>
        <charset val="0"/>
      </rPr>
      <t xml:space="preserve">
Composition No. 156 'The Dynamic Design of a Tilt' from the 'Basics of the Contemporary Architecture' 
 </t>
    </r>
  </si>
  <si>
    <r>
      <rPr>
        <sz val="11"/>
        <color indexed="8"/>
        <rFont val="Arial"/>
        <charset val="0"/>
      </rPr>
      <t xml:space="preserve">Бумага; тушь, карандаш
</t>
    </r>
    <r>
      <rPr>
        <sz val="11"/>
        <color indexed="8"/>
        <rFont val="汉仪书宋二KW"/>
        <charset val="0"/>
      </rPr>
      <t>纸、墨、铅笔</t>
    </r>
    <r>
      <rPr>
        <sz val="11"/>
        <color indexed="8"/>
        <rFont val="Arial"/>
        <charset val="0"/>
      </rPr>
      <t xml:space="preserve">
paper; ink, pencil</t>
    </r>
  </si>
  <si>
    <r>
      <rPr>
        <sz val="11"/>
        <color indexed="8"/>
        <rFont val="Arial"/>
        <charset val="0"/>
      </rPr>
      <t xml:space="preserve">
29,4 х 23,6 см
29.4 х 23.6 </t>
    </r>
    <r>
      <rPr>
        <sz val="11"/>
        <color indexed="8"/>
        <rFont val="汉仪书宋二KW"/>
        <charset val="0"/>
      </rPr>
      <t>厘米</t>
    </r>
    <r>
      <rPr>
        <sz val="11"/>
        <color indexed="8"/>
        <rFont val="Arial"/>
        <charset val="0"/>
      </rPr>
      <t xml:space="preserve">
29,4 х 23,6 cm
</t>
    </r>
  </si>
  <si>
    <t>1·91</t>
  </si>
  <si>
    <r>
      <rPr>
        <sz val="11"/>
        <rFont val="Arial"/>
        <charset val="0"/>
      </rPr>
      <t xml:space="preserve">Композиция № 204, Таблица XXXVI. «Памятник Колумбу»
из цикла «Основы современной архитектуры»
</t>
    </r>
    <r>
      <rPr>
        <sz val="11"/>
        <rFont val="方正书宋_GBK"/>
        <charset val="0"/>
      </rPr>
      <t>第</t>
    </r>
    <r>
      <rPr>
        <sz val="11"/>
        <rFont val="Arial"/>
        <charset val="0"/>
      </rPr>
      <t>204</t>
    </r>
    <r>
      <rPr>
        <sz val="11"/>
        <rFont val="方正书宋_GBK"/>
        <charset val="0"/>
      </rPr>
      <t>号作品，表</t>
    </r>
    <r>
      <rPr>
        <sz val="11"/>
        <rFont val="Arial"/>
        <charset val="0"/>
      </rPr>
      <t>XXXVI</t>
    </r>
    <r>
      <rPr>
        <sz val="11"/>
        <rFont val="方正书宋_GBK"/>
        <charset val="0"/>
      </rPr>
      <t>。</t>
    </r>
    <r>
      <rPr>
        <sz val="11"/>
        <rFont val="Arial"/>
        <charset val="0"/>
      </rPr>
      <t>“</t>
    </r>
    <r>
      <rPr>
        <sz val="11"/>
        <rFont val="方正书宋_GBK"/>
        <charset val="0"/>
      </rPr>
      <t>现代建筑基础</t>
    </r>
    <r>
      <rPr>
        <sz val="11"/>
        <rFont val="Arial"/>
        <charset val="0"/>
      </rPr>
      <t>”</t>
    </r>
    <r>
      <rPr>
        <sz val="11"/>
        <rFont val="方正书宋_GBK"/>
        <charset val="0"/>
      </rPr>
      <t>系列之</t>
    </r>
    <r>
      <rPr>
        <sz val="11"/>
        <rFont val="Arial"/>
        <charset val="0"/>
      </rPr>
      <t>“</t>
    </r>
    <r>
      <rPr>
        <sz val="11"/>
        <rFont val="方正书宋_GBK"/>
        <charset val="0"/>
      </rPr>
      <t>哥伦布纪念碑</t>
    </r>
    <r>
      <rPr>
        <sz val="11"/>
        <rFont val="Arial"/>
        <charset val="0"/>
      </rPr>
      <t>”
Composition No. 204, Table XXXVI. 'Columbus monument'
from the 'Basics of the Contemporary Architecture' series</t>
    </r>
  </si>
  <si>
    <r>
      <rPr>
        <sz val="11"/>
        <color indexed="8"/>
        <rFont val="Arial"/>
        <charset val="0"/>
      </rPr>
      <t xml:space="preserve">Картон; гуашь, карандаш, тушь
</t>
    </r>
    <r>
      <rPr>
        <sz val="11"/>
        <color indexed="8"/>
        <rFont val="汉仪书宋二KW"/>
        <charset val="0"/>
      </rPr>
      <t>纸板、水粉、铅笔、墨</t>
    </r>
    <r>
      <rPr>
        <sz val="11"/>
        <color indexed="8"/>
        <rFont val="Arial"/>
        <charset val="0"/>
      </rPr>
      <t xml:space="preserve">
cardboard; gouache, pencil, ink</t>
    </r>
  </si>
  <si>
    <r>
      <rPr>
        <sz val="11"/>
        <color indexed="8"/>
        <rFont val="Arial"/>
        <charset val="0"/>
      </rPr>
      <t xml:space="preserve">
30,0 х 24,1 см
30.0 х 24.1 </t>
    </r>
    <r>
      <rPr>
        <sz val="11"/>
        <color indexed="8"/>
        <rFont val="汉仪书宋二KW"/>
        <charset val="0"/>
      </rPr>
      <t>厘米</t>
    </r>
    <r>
      <rPr>
        <sz val="11"/>
        <color indexed="8"/>
        <rFont val="Arial"/>
        <charset val="0"/>
      </rPr>
      <t xml:space="preserve">
30,0 х 24,1 cm
</t>
    </r>
  </si>
  <si>
    <t>1·92</t>
  </si>
  <si>
    <r>
      <rPr>
        <sz val="11"/>
        <rFont val="Arial"/>
        <charset val="0"/>
      </rPr>
      <t>Композиция № 236
Из цикла «Архитектурные фантазии»
“</t>
    </r>
    <r>
      <rPr>
        <sz val="11"/>
        <rFont val="方正书宋_GBK"/>
        <charset val="0"/>
      </rPr>
      <t>建筑幻想</t>
    </r>
    <r>
      <rPr>
        <sz val="11"/>
        <rFont val="Arial"/>
        <charset val="0"/>
      </rPr>
      <t>”</t>
    </r>
    <r>
      <rPr>
        <sz val="11"/>
        <rFont val="方正书宋_GBK"/>
        <charset val="0"/>
      </rPr>
      <t>系列第</t>
    </r>
    <r>
      <rPr>
        <sz val="11"/>
        <rFont val="Arial"/>
        <charset val="0"/>
      </rPr>
      <t>236</t>
    </r>
    <r>
      <rPr>
        <sz val="11"/>
        <rFont val="方正书宋_GBK"/>
        <charset val="0"/>
      </rPr>
      <t>号作品</t>
    </r>
    <r>
      <rPr>
        <sz val="11"/>
        <rFont val="Arial"/>
        <charset val="0"/>
      </rPr>
      <t xml:space="preserve">
Composition No. 236
from the 'Architectural Fantasies' series
</t>
    </r>
  </si>
  <si>
    <r>
      <rPr>
        <sz val="11"/>
        <color indexed="8"/>
        <rFont val="Arial"/>
        <charset val="0"/>
      </rPr>
      <t xml:space="preserve">Бумага; гуашь, карандаш
</t>
    </r>
    <r>
      <rPr>
        <sz val="11"/>
        <color indexed="8"/>
        <rFont val="汉仪书宋二KW"/>
        <charset val="0"/>
      </rPr>
      <t>纸、水粉、铅笔</t>
    </r>
    <r>
      <rPr>
        <sz val="11"/>
        <color indexed="8"/>
        <rFont val="Arial"/>
        <charset val="0"/>
      </rPr>
      <t xml:space="preserve">
paper; gouache, pencil</t>
    </r>
  </si>
  <si>
    <r>
      <rPr>
        <sz val="11"/>
        <color indexed="8"/>
        <rFont val="Arial"/>
        <charset val="0"/>
      </rPr>
      <t xml:space="preserve">
30,1 х 23,7 см
30.1 х 23.7 </t>
    </r>
    <r>
      <rPr>
        <sz val="11"/>
        <color indexed="8"/>
        <rFont val="汉仪书宋二KW"/>
        <charset val="0"/>
      </rPr>
      <t>厘米</t>
    </r>
    <r>
      <rPr>
        <sz val="11"/>
        <color indexed="8"/>
        <rFont val="Arial"/>
        <charset val="0"/>
      </rPr>
      <t xml:space="preserve">
30,1 х 23,7 cm
</t>
    </r>
  </si>
  <si>
    <t>1·93</t>
  </si>
  <si>
    <r>
      <rPr>
        <sz val="11"/>
        <rFont val="Arial"/>
        <charset val="0"/>
      </rPr>
      <t>Композиция № 17 из цикла «Архитектурные фантазии. 101 композиция»
“</t>
    </r>
    <r>
      <rPr>
        <sz val="11"/>
        <rFont val="方正书宋_GBK"/>
        <charset val="0"/>
      </rPr>
      <t>建筑幻想</t>
    </r>
    <r>
      <rPr>
        <sz val="11"/>
        <rFont val="Arial"/>
        <charset val="0"/>
      </rPr>
      <t>·101</t>
    </r>
    <r>
      <rPr>
        <sz val="11"/>
        <rFont val="方正书宋_GBK"/>
        <charset val="0"/>
      </rPr>
      <t>作品</t>
    </r>
    <r>
      <rPr>
        <sz val="11"/>
        <rFont val="Arial"/>
        <charset val="0"/>
      </rPr>
      <t>”</t>
    </r>
    <r>
      <rPr>
        <sz val="11"/>
        <rFont val="方正书宋_GBK"/>
        <charset val="0"/>
      </rPr>
      <t>系列第</t>
    </r>
    <r>
      <rPr>
        <sz val="11"/>
        <rFont val="Arial"/>
        <charset val="0"/>
      </rPr>
      <t>17</t>
    </r>
    <r>
      <rPr>
        <sz val="11"/>
        <rFont val="方正书宋_GBK"/>
        <charset val="0"/>
      </rPr>
      <t>号作品</t>
    </r>
    <r>
      <rPr>
        <sz val="11"/>
        <rFont val="Arial"/>
        <charset val="0"/>
      </rPr>
      <t xml:space="preserve">
Composition No. 17 from the 'Architectural Fantasies. 101 compositions' series</t>
    </r>
  </si>
  <si>
    <r>
      <rPr>
        <sz val="11"/>
        <color indexed="8"/>
        <rFont val="Arial"/>
        <charset val="0"/>
      </rPr>
      <t xml:space="preserve">Бумага; тушь
</t>
    </r>
    <r>
      <rPr>
        <sz val="11"/>
        <color indexed="8"/>
        <rFont val="汉仪书宋二KW"/>
        <charset val="0"/>
      </rPr>
      <t>纸、水粉</t>
    </r>
    <r>
      <rPr>
        <sz val="11"/>
        <color indexed="8"/>
        <rFont val="Arial"/>
        <charset val="0"/>
      </rPr>
      <t xml:space="preserve">
paper; ink</t>
    </r>
  </si>
  <si>
    <r>
      <rPr>
        <sz val="11"/>
        <color indexed="8"/>
        <rFont val="Arial"/>
        <charset val="0"/>
      </rPr>
      <t xml:space="preserve">
23,6 х 29,6 см
23.6 х 29.6 </t>
    </r>
    <r>
      <rPr>
        <sz val="11"/>
        <color indexed="8"/>
        <rFont val="汉仪书宋二KW"/>
        <charset val="0"/>
      </rPr>
      <t>厘米</t>
    </r>
    <r>
      <rPr>
        <sz val="11"/>
        <color indexed="8"/>
        <rFont val="Arial"/>
        <charset val="0"/>
      </rPr>
      <t xml:space="preserve">
23,6 х 29,6 cm
</t>
    </r>
  </si>
  <si>
    <t>1·94</t>
  </si>
  <si>
    <r>
      <rPr>
        <sz val="11"/>
        <rFont val="Arial"/>
        <charset val="0"/>
      </rPr>
      <t>Композиция № 89 из цикла «Архитектурные фантазии. 101 композиция»
“</t>
    </r>
    <r>
      <rPr>
        <sz val="11"/>
        <rFont val="方正书宋_GBK"/>
        <charset val="0"/>
      </rPr>
      <t>建筑幻想</t>
    </r>
    <r>
      <rPr>
        <sz val="11"/>
        <rFont val="Arial"/>
        <charset val="0"/>
      </rPr>
      <t>·101</t>
    </r>
    <r>
      <rPr>
        <sz val="11"/>
        <rFont val="方正书宋_GBK"/>
        <charset val="0"/>
      </rPr>
      <t>作品</t>
    </r>
    <r>
      <rPr>
        <sz val="11"/>
        <rFont val="Arial"/>
        <charset val="0"/>
      </rPr>
      <t>”</t>
    </r>
    <r>
      <rPr>
        <sz val="11"/>
        <rFont val="方正书宋_GBK"/>
        <charset val="0"/>
      </rPr>
      <t>系列第</t>
    </r>
    <r>
      <rPr>
        <sz val="11"/>
        <rFont val="Arial"/>
        <charset val="0"/>
      </rPr>
      <t>89</t>
    </r>
    <r>
      <rPr>
        <sz val="11"/>
        <rFont val="方正书宋_GBK"/>
        <charset val="0"/>
      </rPr>
      <t>号作品</t>
    </r>
    <r>
      <rPr>
        <sz val="11"/>
        <rFont val="Arial"/>
        <charset val="0"/>
      </rPr>
      <t xml:space="preserve">
Composition No. 89 from the 'Architectural Fantasies. 101 compositions' series</t>
    </r>
  </si>
  <si>
    <r>
      <rPr>
        <sz val="11"/>
        <color indexed="8"/>
        <rFont val="Arial"/>
        <charset val="0"/>
      </rPr>
      <t xml:space="preserve">Бумага; гуашь, тушь, карандаш
</t>
    </r>
    <r>
      <rPr>
        <sz val="11"/>
        <color indexed="8"/>
        <rFont val="汉仪书宋二KW"/>
        <charset val="0"/>
      </rPr>
      <t>纸、水粉、墨、铅笔</t>
    </r>
    <r>
      <rPr>
        <sz val="11"/>
        <color indexed="8"/>
        <rFont val="Arial"/>
        <charset val="0"/>
      </rPr>
      <t xml:space="preserve">
paper; gouache, ink, pencil</t>
    </r>
  </si>
  <si>
    <r>
      <rPr>
        <sz val="11"/>
        <color indexed="8"/>
        <rFont val="Arial"/>
        <charset val="0"/>
      </rPr>
      <t xml:space="preserve">
24,2 х 29,6 см
24.2 х 29.6 </t>
    </r>
    <r>
      <rPr>
        <sz val="11"/>
        <color indexed="8"/>
        <rFont val="汉仪书宋二KW"/>
        <charset val="0"/>
      </rPr>
      <t>厘米</t>
    </r>
    <r>
      <rPr>
        <sz val="11"/>
        <color indexed="8"/>
        <rFont val="Arial"/>
        <charset val="0"/>
      </rPr>
      <t xml:space="preserve">
24,2 х 29,6 cm
</t>
    </r>
  </si>
  <si>
    <t>1·95</t>
  </si>
  <si>
    <r>
      <rPr>
        <sz val="11"/>
        <rFont val="Arial"/>
        <charset val="0"/>
      </rPr>
      <t>Композиция № 15 из цикла «Архитектурные фантазии. 101 композиция»
“</t>
    </r>
    <r>
      <rPr>
        <sz val="11"/>
        <rFont val="方正书宋_GBK"/>
        <charset val="0"/>
      </rPr>
      <t>建筑幻想</t>
    </r>
    <r>
      <rPr>
        <sz val="11"/>
        <rFont val="Arial"/>
        <charset val="0"/>
      </rPr>
      <t>·101</t>
    </r>
    <r>
      <rPr>
        <sz val="11"/>
        <rFont val="方正书宋_GBK"/>
        <charset val="0"/>
      </rPr>
      <t>作品</t>
    </r>
    <r>
      <rPr>
        <sz val="11"/>
        <rFont val="Arial"/>
        <charset val="0"/>
      </rPr>
      <t>”</t>
    </r>
    <r>
      <rPr>
        <sz val="11"/>
        <rFont val="方正书宋_GBK"/>
        <charset val="0"/>
      </rPr>
      <t>系列第</t>
    </r>
    <r>
      <rPr>
        <sz val="11"/>
        <rFont val="Arial"/>
        <charset val="0"/>
      </rPr>
      <t>15</t>
    </r>
    <r>
      <rPr>
        <sz val="11"/>
        <rFont val="方正书宋_GBK"/>
        <charset val="0"/>
      </rPr>
      <t>号作品</t>
    </r>
    <r>
      <rPr>
        <sz val="11"/>
        <rFont val="Arial"/>
        <charset val="0"/>
      </rPr>
      <t xml:space="preserve">
Composition No. 15 from the 'Architectural Fantasies. 101 compositions' series</t>
    </r>
  </si>
  <si>
    <r>
      <rPr>
        <sz val="11"/>
        <color indexed="8"/>
        <rFont val="Arial"/>
        <charset val="0"/>
      </rPr>
      <t xml:space="preserve">Бумага; гуашь, карандаш, белила
</t>
    </r>
    <r>
      <rPr>
        <sz val="11"/>
        <color indexed="8"/>
        <rFont val="汉仪书宋二KW"/>
        <charset val="0"/>
      </rPr>
      <t>纸、水粉、铅笔、白色颜料</t>
    </r>
    <r>
      <rPr>
        <sz val="11"/>
        <color indexed="8"/>
        <rFont val="Arial"/>
        <charset val="0"/>
      </rPr>
      <t xml:space="preserve">
paper; gouache, pencil, white pigment</t>
    </r>
  </si>
  <si>
    <r>
      <rPr>
        <sz val="11"/>
        <color indexed="8"/>
        <rFont val="Arial"/>
        <charset val="0"/>
      </rPr>
      <t xml:space="preserve">
30,6 х 25,4 см
30.6 х 25.4 </t>
    </r>
    <r>
      <rPr>
        <sz val="11"/>
        <color indexed="8"/>
        <rFont val="汉仪书宋二KW"/>
        <charset val="0"/>
      </rPr>
      <t>厘米</t>
    </r>
    <r>
      <rPr>
        <sz val="11"/>
        <color indexed="8"/>
        <rFont val="Arial"/>
        <charset val="0"/>
      </rPr>
      <t xml:space="preserve">
30,6 х 25,4 cm</t>
    </r>
  </si>
  <si>
    <t>1·96</t>
  </si>
  <si>
    <r>
      <rPr>
        <sz val="11"/>
        <rFont val="Arial"/>
        <charset val="0"/>
      </rPr>
      <t>Композиция № 87 из цикла «Архитектурные фантазии»
“</t>
    </r>
    <r>
      <rPr>
        <sz val="11"/>
        <rFont val="方正书宋_GBK"/>
        <charset val="0"/>
      </rPr>
      <t>建筑幻想</t>
    </r>
    <r>
      <rPr>
        <sz val="11"/>
        <rFont val="Arial"/>
        <charset val="0"/>
      </rPr>
      <t>”</t>
    </r>
    <r>
      <rPr>
        <sz val="11"/>
        <rFont val="方正书宋_GBK"/>
        <charset val="0"/>
      </rPr>
      <t>系列第</t>
    </r>
    <r>
      <rPr>
        <sz val="11"/>
        <rFont val="Arial"/>
        <charset val="0"/>
      </rPr>
      <t>87</t>
    </r>
    <r>
      <rPr>
        <sz val="11"/>
        <rFont val="方正书宋_GBK"/>
        <charset val="0"/>
      </rPr>
      <t>号作品</t>
    </r>
    <r>
      <rPr>
        <sz val="11"/>
        <rFont val="Arial"/>
        <charset val="0"/>
      </rPr>
      <t xml:space="preserve">
Composition No. 87 from the 'Architectural Fantasies' series</t>
    </r>
  </si>
  <si>
    <r>
      <rPr>
        <sz val="11"/>
        <color indexed="8"/>
        <rFont val="Arial"/>
        <charset val="0"/>
      </rPr>
      <t xml:space="preserve">Бумага; карандаш, тушь, гуашь, белила
</t>
    </r>
    <r>
      <rPr>
        <sz val="11"/>
        <color indexed="8"/>
        <rFont val="汉仪书宋二KW"/>
        <charset val="0"/>
      </rPr>
      <t>纸、铅笔、墨、水粉、白色颜料</t>
    </r>
    <r>
      <rPr>
        <sz val="11"/>
        <color indexed="8"/>
        <rFont val="Arial"/>
        <charset val="0"/>
      </rPr>
      <t xml:space="preserve">
paper; pencil, ink, gouache, white pigment</t>
    </r>
  </si>
  <si>
    <r>
      <rPr>
        <sz val="11"/>
        <color indexed="8"/>
        <rFont val="Arial"/>
        <charset val="0"/>
      </rPr>
      <t xml:space="preserve">
24,6 х 29,9 см
24.6 х 29.9 </t>
    </r>
    <r>
      <rPr>
        <sz val="11"/>
        <color indexed="8"/>
        <rFont val="汉仪书宋二KW"/>
        <charset val="0"/>
      </rPr>
      <t>厘米</t>
    </r>
    <r>
      <rPr>
        <sz val="11"/>
        <color indexed="8"/>
        <rFont val="Arial"/>
        <charset val="0"/>
      </rPr>
      <t xml:space="preserve">
24,6 х 29,9 cm
</t>
    </r>
  </si>
  <si>
    <t>1·97</t>
  </si>
  <si>
    <r>
      <rPr>
        <sz val="11"/>
        <rFont val="Arial"/>
        <charset val="0"/>
      </rPr>
      <t>Композиции из цикла «Аристография»
“</t>
    </r>
    <r>
      <rPr>
        <sz val="11"/>
        <rFont val="方正书宋_GBK"/>
        <charset val="0"/>
      </rPr>
      <t>最好的构图</t>
    </r>
    <r>
      <rPr>
        <sz val="11"/>
        <rFont val="Arial"/>
        <charset val="0"/>
      </rPr>
      <t>”</t>
    </r>
    <r>
      <rPr>
        <sz val="11"/>
        <rFont val="方正书宋_GBK"/>
        <charset val="0"/>
      </rPr>
      <t>系列作品</t>
    </r>
    <r>
      <rPr>
        <sz val="11"/>
        <rFont val="Arial"/>
        <charset val="0"/>
      </rPr>
      <t xml:space="preserve">
Composition from the 'Aristography' series</t>
    </r>
  </si>
  <si>
    <r>
      <rPr>
        <sz val="11"/>
        <color indexed="8"/>
        <rFont val="Arial"/>
        <charset val="0"/>
      </rPr>
      <t xml:space="preserve">Пластик (ПВХ), окраска
</t>
    </r>
    <r>
      <rPr>
        <sz val="11"/>
        <color indexed="8"/>
        <rFont val="汉仪书宋二KW"/>
        <charset val="0"/>
      </rPr>
      <t>塑料（</t>
    </r>
    <r>
      <rPr>
        <sz val="11"/>
        <color indexed="8"/>
        <rFont val="Arial"/>
        <charset val="0"/>
      </rPr>
      <t>PVC</t>
    </r>
    <r>
      <rPr>
        <sz val="11"/>
        <color indexed="8"/>
        <rFont val="汉仪书宋二KW"/>
        <charset val="0"/>
      </rPr>
      <t>）、上色</t>
    </r>
    <r>
      <rPr>
        <sz val="11"/>
        <color indexed="8"/>
        <rFont val="Arial"/>
        <charset val="0"/>
      </rPr>
      <t xml:space="preserve">
plastic (PVC), paint</t>
    </r>
  </si>
  <si>
    <r>
      <rPr>
        <sz val="11"/>
        <color indexed="8"/>
        <rFont val="Arial"/>
        <charset val="0"/>
      </rPr>
      <t xml:space="preserve">55-65 Х 40-45 см
55-65 х 40-45 </t>
    </r>
    <r>
      <rPr>
        <sz val="11"/>
        <color indexed="8"/>
        <rFont val="汉仪书宋二KW"/>
        <charset val="0"/>
      </rPr>
      <t>厘米</t>
    </r>
    <r>
      <rPr>
        <sz val="11"/>
        <color indexed="8"/>
        <rFont val="Arial"/>
        <charset val="0"/>
      </rPr>
      <t xml:space="preserve">
55-65 Х 40-45 cm</t>
    </r>
  </si>
  <si>
    <t>1-new man</t>
  </si>
  <si>
    <t>1·98</t>
  </si>
  <si>
    <r>
      <rPr>
        <sz val="11"/>
        <color rgb="FF000000"/>
        <rFont val="Arial"/>
        <charset val="0"/>
      </rPr>
      <t>Композиции из цикла «Аристография»
“</t>
    </r>
    <r>
      <rPr>
        <sz val="11"/>
        <color rgb="FF000000"/>
        <rFont val="方正书宋_GBK"/>
        <charset val="0"/>
      </rPr>
      <t>最好的构图</t>
    </r>
    <r>
      <rPr>
        <sz val="11"/>
        <color rgb="FF000000"/>
        <rFont val="Arial"/>
        <charset val="0"/>
      </rPr>
      <t>”</t>
    </r>
    <r>
      <rPr>
        <sz val="11"/>
        <color rgb="FF000000"/>
        <rFont val="方正书宋_GBK"/>
        <charset val="0"/>
      </rPr>
      <t>系列作品</t>
    </r>
    <r>
      <rPr>
        <sz val="11"/>
        <color rgb="FF000000"/>
        <rFont val="Arial"/>
        <charset val="0"/>
      </rPr>
      <t xml:space="preserve">
Composition from the 'Aristography' series</t>
    </r>
  </si>
  <si>
    <r>
      <rPr>
        <sz val="11"/>
        <color indexed="8"/>
        <rFont val="Arial"/>
        <charset val="0"/>
      </rPr>
      <t xml:space="preserve">65-69 х 40-45 см
65-69 х40-45 </t>
    </r>
    <r>
      <rPr>
        <sz val="11"/>
        <color indexed="8"/>
        <rFont val="汉仪书宋二KW"/>
        <charset val="0"/>
      </rPr>
      <t>厘米</t>
    </r>
    <r>
      <rPr>
        <sz val="11"/>
        <color indexed="8"/>
        <rFont val="Arial"/>
        <charset val="0"/>
      </rPr>
      <t xml:space="preserve">
65-69 х 40-45 cm</t>
    </r>
  </si>
  <si>
    <r>
      <rPr>
        <sz val="11"/>
        <color rgb="FF000000"/>
        <rFont val="Arial"/>
        <charset val="0"/>
      </rPr>
      <t>Композиция № 122 из цикла «Основы современной архитектуры».  «Дворец-небоскреб. Композиция из вертикальных прямоугольников»
“</t>
    </r>
    <r>
      <rPr>
        <sz val="11"/>
        <color rgb="FF000000"/>
        <rFont val="方正书宋_GBK"/>
        <charset val="0"/>
      </rPr>
      <t>现代建筑基础</t>
    </r>
    <r>
      <rPr>
        <sz val="11"/>
        <color rgb="FF000000"/>
        <rFont val="Arial"/>
        <charset val="0"/>
      </rPr>
      <t>”</t>
    </r>
    <r>
      <rPr>
        <sz val="11"/>
        <color rgb="FF000000"/>
        <rFont val="方正书宋_GBK"/>
        <charset val="0"/>
      </rPr>
      <t>系列第</t>
    </r>
    <r>
      <rPr>
        <sz val="11"/>
        <color rgb="FF000000"/>
        <rFont val="Arial"/>
        <charset val="0"/>
      </rPr>
      <t>122</t>
    </r>
    <r>
      <rPr>
        <sz val="11"/>
        <color rgb="FF000000"/>
        <rFont val="方正书宋_GBK"/>
        <charset val="0"/>
      </rPr>
      <t>号作品。</t>
    </r>
    <r>
      <rPr>
        <sz val="11"/>
        <color rgb="FF000000"/>
        <rFont val="Arial"/>
        <charset val="0"/>
      </rPr>
      <t>“</t>
    </r>
    <r>
      <rPr>
        <sz val="11"/>
        <color rgb="FF000000"/>
        <rFont val="方正书宋_GBK"/>
        <charset val="0"/>
      </rPr>
      <t>宫殿</t>
    </r>
    <r>
      <rPr>
        <sz val="11"/>
        <color rgb="FF000000"/>
        <rFont val="Arial"/>
        <charset val="0"/>
      </rPr>
      <t>--</t>
    </r>
    <r>
      <rPr>
        <sz val="11"/>
        <color rgb="FF000000"/>
        <rFont val="方正书宋_GBK"/>
        <charset val="0"/>
      </rPr>
      <t>摩天大楼：垂直矩形结构</t>
    </r>
    <r>
      <rPr>
        <sz val="11"/>
        <color rgb="FF000000"/>
        <rFont val="Arial"/>
        <charset val="0"/>
      </rPr>
      <t xml:space="preserve">”
Composition No. 122 from the 'Basics of the Contemporary Architecture' series.  'Skyscraper Palace. Composition of Vertical Rectangles'                                                  </t>
    </r>
  </si>
  <si>
    <r>
      <rPr>
        <sz val="11"/>
        <color indexed="8"/>
        <rFont val="Arial"/>
        <charset val="0"/>
      </rPr>
      <t xml:space="preserve">Пластик
</t>
    </r>
    <r>
      <rPr>
        <sz val="11"/>
        <color indexed="8"/>
        <rFont val="汉仪书宋二KW"/>
        <charset val="0"/>
      </rPr>
      <t>塑料</t>
    </r>
    <r>
      <rPr>
        <sz val="11"/>
        <color indexed="8"/>
        <rFont val="Arial"/>
        <charset val="0"/>
      </rPr>
      <t xml:space="preserve">
plastic</t>
    </r>
  </si>
  <si>
    <r>
      <rPr>
        <sz val="11"/>
        <color indexed="8"/>
        <rFont val="Arial"/>
        <charset val="0"/>
      </rPr>
      <t xml:space="preserve">Размер основания подставки: 66 х 14 см, размер самого макета: 63 х 7 см, высота 74 см
</t>
    </r>
    <r>
      <rPr>
        <sz val="11"/>
        <color indexed="8"/>
        <rFont val="汉仪书宋二KW"/>
        <charset val="0"/>
      </rPr>
      <t>底座尺寸：</t>
    </r>
    <r>
      <rPr>
        <sz val="11"/>
        <color indexed="8"/>
        <rFont val="Arial"/>
        <charset val="0"/>
      </rPr>
      <t xml:space="preserve"> 66 х 14 </t>
    </r>
    <r>
      <rPr>
        <sz val="11"/>
        <color indexed="8"/>
        <rFont val="汉仪书宋二KW"/>
        <charset val="0"/>
      </rPr>
      <t>厘米，模型尺寸：</t>
    </r>
    <r>
      <rPr>
        <sz val="11"/>
        <color indexed="8"/>
        <rFont val="Arial"/>
        <charset val="0"/>
      </rPr>
      <t xml:space="preserve">63 х 7 </t>
    </r>
    <r>
      <rPr>
        <sz val="11"/>
        <color indexed="8"/>
        <rFont val="汉仪书宋二KW"/>
        <charset val="0"/>
      </rPr>
      <t>厘米，高</t>
    </r>
    <r>
      <rPr>
        <sz val="11"/>
        <color indexed="8"/>
        <rFont val="Arial"/>
        <charset val="0"/>
      </rPr>
      <t>74</t>
    </r>
    <r>
      <rPr>
        <sz val="11"/>
        <color indexed="8"/>
        <rFont val="汉仪书宋二KW"/>
        <charset val="0"/>
      </rPr>
      <t>厘米</t>
    </r>
    <r>
      <rPr>
        <sz val="11"/>
        <color indexed="8"/>
        <rFont val="Arial"/>
        <charset val="0"/>
      </rPr>
      <t xml:space="preserve">
Size of the base: 66 х 14 cm, Size of the scale model: 63 х 7 cm, height 74 cm 
</t>
    </r>
  </si>
  <si>
    <t>1·100</t>
  </si>
  <si>
    <r>
      <rPr>
        <sz val="11"/>
        <rFont val="Arial"/>
        <charset val="0"/>
      </rPr>
      <t>Панорама "Оборона Севастополя". Пантеон. Крым, г. Севастополь. Главный фасад
“</t>
    </r>
    <r>
      <rPr>
        <sz val="11"/>
        <rFont val="方正书宋_GBK"/>
        <charset val="0"/>
      </rPr>
      <t>塞瓦斯托波尔保卫战</t>
    </r>
    <r>
      <rPr>
        <sz val="11"/>
        <rFont val="Arial"/>
        <charset val="0"/>
      </rPr>
      <t>”</t>
    </r>
    <r>
      <rPr>
        <sz val="11"/>
        <rFont val="方正书宋_GBK"/>
        <charset val="0"/>
      </rPr>
      <t>全景图。</t>
    </r>
    <r>
      <rPr>
        <sz val="11"/>
        <rFont val="Arial"/>
        <charset val="0"/>
      </rPr>
      <t xml:space="preserve"> </t>
    </r>
    <r>
      <rPr>
        <sz val="11"/>
        <rFont val="方正书宋_GBK"/>
        <charset val="0"/>
      </rPr>
      <t>万神殿，克里米亚，塞瓦斯托波尔，主视图</t>
    </r>
    <r>
      <rPr>
        <sz val="11"/>
        <rFont val="Arial"/>
        <charset val="0"/>
      </rPr>
      <t xml:space="preserve">
'The Defence of Sevastorol' panorama. Patheon. Sevastopol, Crimea. Main façade</t>
    </r>
  </si>
  <si>
    <r>
      <rPr>
        <sz val="11"/>
        <color indexed="8"/>
        <rFont val="Arial"/>
        <charset val="0"/>
      </rPr>
      <t xml:space="preserve">калька, карандаш, карандаш цветной
</t>
    </r>
    <r>
      <rPr>
        <sz val="11"/>
        <color indexed="8"/>
        <rFont val="汉仪书宋二KW"/>
        <charset val="0"/>
      </rPr>
      <t>描图纸、铅笔、彩铅</t>
    </r>
    <r>
      <rPr>
        <sz val="11"/>
        <color indexed="8"/>
        <rFont val="Arial"/>
        <charset val="0"/>
      </rPr>
      <t xml:space="preserve"> 
tracing paper, pencil, colour pencil  </t>
    </r>
  </si>
  <si>
    <r>
      <rPr>
        <sz val="11"/>
        <color indexed="8"/>
        <rFont val="Arial"/>
        <charset val="0"/>
      </rPr>
      <t xml:space="preserve">29,3 х 44,2 см
29.3 х 44.2 </t>
    </r>
    <r>
      <rPr>
        <sz val="11"/>
        <color indexed="8"/>
        <rFont val="汉仪书宋二KW"/>
        <charset val="0"/>
      </rPr>
      <t>厘米</t>
    </r>
    <r>
      <rPr>
        <sz val="11"/>
        <color indexed="8"/>
        <rFont val="Arial"/>
        <charset val="0"/>
      </rPr>
      <t xml:space="preserve">
29,3 х 44,2 cm</t>
    </r>
  </si>
  <si>
    <t>1·107</t>
  </si>
  <si>
    <r>
      <rPr>
        <sz val="11"/>
        <color rgb="FF000000"/>
        <rFont val="Arial"/>
        <charset val="0"/>
      </rPr>
      <t>Композиция № 87 из цикла «Архитектурные фантазии»
“</t>
    </r>
    <r>
      <rPr>
        <sz val="11"/>
        <color rgb="FF000000"/>
        <rFont val="方正书宋_GBK"/>
        <charset val="0"/>
      </rPr>
      <t>建筑幻想</t>
    </r>
    <r>
      <rPr>
        <sz val="11"/>
        <color rgb="FF000000"/>
        <rFont val="Arial"/>
        <charset val="0"/>
      </rPr>
      <t>”</t>
    </r>
    <r>
      <rPr>
        <sz val="11"/>
        <color rgb="FF000000"/>
        <rFont val="方正书宋_GBK"/>
        <charset val="0"/>
      </rPr>
      <t>系列第</t>
    </r>
    <r>
      <rPr>
        <sz val="11"/>
        <color rgb="FF000000"/>
        <rFont val="Arial"/>
        <charset val="0"/>
      </rPr>
      <t>87</t>
    </r>
    <r>
      <rPr>
        <sz val="11"/>
        <color rgb="FF000000"/>
        <rFont val="方正书宋_GBK"/>
        <charset val="0"/>
      </rPr>
      <t>号作品</t>
    </r>
    <r>
      <rPr>
        <sz val="11"/>
        <color rgb="FF000000"/>
        <rFont val="Arial"/>
        <charset val="0"/>
      </rPr>
      <t xml:space="preserve">
Composition No. 87 from the 'Architectural Fantasies' series                                                   </t>
    </r>
  </si>
  <si>
    <r>
      <rPr>
        <sz val="11"/>
        <color indexed="8"/>
        <rFont val="Arial"/>
        <charset val="0"/>
      </rPr>
      <t xml:space="preserve">Пластик (ПВХ)
</t>
    </r>
    <r>
      <rPr>
        <sz val="11"/>
        <color indexed="8"/>
        <rFont val="汉仪书宋二KW"/>
        <charset val="0"/>
      </rPr>
      <t>塑料（</t>
    </r>
    <r>
      <rPr>
        <sz val="11"/>
        <color indexed="8"/>
        <rFont val="Arial"/>
        <charset val="0"/>
      </rPr>
      <t>PVC</t>
    </r>
    <r>
      <rPr>
        <sz val="11"/>
        <color indexed="8"/>
        <rFont val="汉仪书宋二KW"/>
        <charset val="0"/>
      </rPr>
      <t>）</t>
    </r>
    <r>
      <rPr>
        <sz val="11"/>
        <color indexed="8"/>
        <rFont val="Arial"/>
        <charset val="0"/>
      </rPr>
      <t xml:space="preserve">
plastic (PVC)</t>
    </r>
  </si>
  <si>
    <r>
      <rPr>
        <sz val="11"/>
        <color indexed="8"/>
        <rFont val="Arial"/>
        <charset val="0"/>
      </rPr>
      <t xml:space="preserve">
800 х 110 мм
800 х 110</t>
    </r>
    <r>
      <rPr>
        <sz val="11"/>
        <color indexed="8"/>
        <rFont val="汉仪书宋二KW"/>
        <charset val="0"/>
      </rPr>
      <t>毫米</t>
    </r>
    <r>
      <rPr>
        <sz val="11"/>
        <color indexed="8"/>
        <rFont val="Arial"/>
        <charset val="0"/>
      </rPr>
      <t xml:space="preserve">
800 х 110 mm
</t>
    </r>
  </si>
  <si>
    <t>1·101</t>
  </si>
  <si>
    <r>
      <rPr>
        <sz val="11"/>
        <rFont val="Arial"/>
        <charset val="0"/>
      </rPr>
      <t>Здание Канатного цеха завода Красный Гвоздильщик (Санкт-Петербург)
“</t>
    </r>
    <r>
      <rPr>
        <sz val="11"/>
        <rFont val="方正书宋_GBK"/>
        <charset val="0"/>
      </rPr>
      <t>红色制钉工人</t>
    </r>
    <r>
      <rPr>
        <sz val="11"/>
        <rFont val="Arial"/>
        <charset val="0"/>
      </rPr>
      <t>”</t>
    </r>
    <r>
      <rPr>
        <sz val="11"/>
        <rFont val="方正书宋_GBK"/>
        <charset val="0"/>
      </rPr>
      <t>钢缆车间大楼（圣彼得堡）</t>
    </r>
    <r>
      <rPr>
        <sz val="11"/>
        <rFont val="Arial"/>
        <charset val="0"/>
      </rPr>
      <t xml:space="preserve">
Cable rope shop floor of the Red Nailer factory (Saint Petersburg) </t>
    </r>
  </si>
  <si>
    <r>
      <rPr>
        <sz val="11"/>
        <color indexed="8"/>
        <rFont val="Arial"/>
        <charset val="0"/>
      </rPr>
      <t xml:space="preserve">Пенокартон, картон
</t>
    </r>
    <r>
      <rPr>
        <sz val="11"/>
        <color indexed="8"/>
        <rFont val="汉仪书宋二KW"/>
        <charset val="0"/>
      </rPr>
      <t>发泡板、纸板</t>
    </r>
    <r>
      <rPr>
        <sz val="11"/>
        <color indexed="8"/>
        <rFont val="Arial"/>
        <charset val="0"/>
      </rPr>
      <t xml:space="preserve">
foam board, cardboard</t>
    </r>
  </si>
  <si>
    <r>
      <rPr>
        <sz val="11"/>
        <color indexed="8"/>
        <rFont val="Arial"/>
        <charset val="0"/>
      </rPr>
      <t xml:space="preserve">1130 х 1080 мм
1130 х  1080 </t>
    </r>
    <r>
      <rPr>
        <sz val="11"/>
        <color indexed="8"/>
        <rFont val="汉仪书宋二KW"/>
        <charset val="0"/>
      </rPr>
      <t>毫米</t>
    </r>
    <r>
      <rPr>
        <sz val="11"/>
        <color indexed="8"/>
        <rFont val="Arial"/>
        <charset val="0"/>
      </rPr>
      <t xml:space="preserve">
1130 х 1080 mm</t>
    </r>
  </si>
  <si>
    <t>1·102</t>
  </si>
  <si>
    <t>commission to meassure and draw</t>
  </si>
  <si>
    <r>
      <rPr>
        <sz val="11"/>
        <rFont val="Arial"/>
        <charset val="0"/>
      </rPr>
      <t xml:space="preserve">Потолочный светильник. Абажур с меняющим наклон отражательным диском. 
</t>
    </r>
    <r>
      <rPr>
        <sz val="11"/>
        <rFont val="方正书宋_GBK"/>
        <charset val="0"/>
      </rPr>
      <t>吸顶灯。灯罩具有可倾斜的反光盘。</t>
    </r>
    <r>
      <rPr>
        <sz val="11"/>
        <rFont val="Arial"/>
        <charset val="0"/>
      </rPr>
      <t xml:space="preserve">
Ceiling light. Lampshade with tilting reflective disc </t>
    </r>
  </si>
  <si>
    <r>
      <rPr>
        <sz val="11"/>
        <color indexed="8"/>
        <rFont val="Arial"/>
        <charset val="0"/>
      </rPr>
      <t xml:space="preserve">Металл
</t>
    </r>
    <r>
      <rPr>
        <sz val="11"/>
        <color indexed="8"/>
        <rFont val="汉仪书宋二KW"/>
        <charset val="0"/>
      </rPr>
      <t>金属</t>
    </r>
    <r>
      <rPr>
        <sz val="11"/>
        <color indexed="8"/>
        <rFont val="Arial"/>
        <charset val="0"/>
      </rPr>
      <t xml:space="preserve">
metal</t>
    </r>
  </si>
  <si>
    <t>1</t>
  </si>
  <si>
    <r>
      <rPr>
        <sz val="11"/>
        <color indexed="8"/>
        <rFont val="Arial"/>
        <charset val="0"/>
      </rPr>
      <t>75 × 60 × 60 см
75 × 60 × 60</t>
    </r>
    <r>
      <rPr>
        <sz val="11"/>
        <color indexed="8"/>
        <rFont val="汉仪书宋二KW"/>
        <charset val="0"/>
      </rPr>
      <t>厘米</t>
    </r>
    <r>
      <rPr>
        <sz val="11"/>
        <color indexed="8"/>
        <rFont val="Arial"/>
        <charset val="0"/>
      </rPr>
      <t xml:space="preserve">
75 × 60 × 60 cm
</t>
    </r>
  </si>
  <si>
    <t>1·1</t>
  </si>
  <si>
    <r>
      <rPr>
        <sz val="11"/>
        <rFont val="Arial"/>
        <charset val="0"/>
      </rPr>
      <t xml:space="preserve">Эмалевая плитка
 </t>
    </r>
    <r>
      <rPr>
        <sz val="11"/>
        <rFont val="方正书宋_GBK"/>
        <charset val="0"/>
      </rPr>
      <t>釉面瓷砖</t>
    </r>
    <r>
      <rPr>
        <sz val="11"/>
        <rFont val="Arial"/>
        <charset val="0"/>
      </rPr>
      <t xml:space="preserve">
Enamelled tile</t>
    </r>
  </si>
  <si>
    <r>
      <rPr>
        <sz val="11"/>
        <color indexed="8"/>
        <rFont val="Arial"/>
        <charset val="0"/>
      </rPr>
      <t xml:space="preserve">Эмалевая плитка
</t>
    </r>
    <r>
      <rPr>
        <sz val="11"/>
        <color indexed="8"/>
        <rFont val="汉仪书宋二KW"/>
        <charset val="0"/>
      </rPr>
      <t>釉面瓷砖</t>
    </r>
    <r>
      <rPr>
        <sz val="11"/>
        <color indexed="8"/>
        <rFont val="Arial"/>
        <charset val="0"/>
      </rPr>
      <t xml:space="preserve">
enamelled tile</t>
    </r>
  </si>
  <si>
    <t>15 x 15 cm</t>
  </si>
  <si>
    <t>1·2</t>
  </si>
  <si>
    <r>
      <rPr>
        <sz val="11"/>
        <rFont val="Arial"/>
        <charset val="0"/>
      </rPr>
      <t xml:space="preserve">Дисциплина «Пространство»
</t>
    </r>
    <r>
      <rPr>
        <sz val="11"/>
        <rFont val="方正书宋_GBK"/>
        <charset val="0"/>
      </rPr>
      <t>课程</t>
    </r>
    <r>
      <rPr>
        <sz val="11"/>
        <rFont val="Arial"/>
        <charset val="0"/>
      </rPr>
      <t>“</t>
    </r>
    <r>
      <rPr>
        <sz val="11"/>
        <rFont val="方正书宋_GBK"/>
        <charset val="0"/>
      </rPr>
      <t>空间</t>
    </r>
    <r>
      <rPr>
        <sz val="11"/>
        <rFont val="Arial"/>
        <charset val="0"/>
      </rPr>
      <t>”</t>
    </r>
    <r>
      <rPr>
        <sz val="11"/>
        <rFont val="方正书宋_GBK"/>
        <charset val="0"/>
      </rPr>
      <t>作业</t>
    </r>
    <r>
      <rPr>
        <sz val="11"/>
        <rFont val="Arial"/>
        <charset val="0"/>
      </rPr>
      <t xml:space="preserve">
Piece for the Spacial Composition subject</t>
    </r>
  </si>
  <si>
    <r>
      <rPr>
        <sz val="11"/>
        <color indexed="8"/>
        <rFont val="Arial"/>
        <charset val="0"/>
      </rPr>
      <t xml:space="preserve">Пластилин, дерево
</t>
    </r>
    <r>
      <rPr>
        <sz val="11"/>
        <color indexed="8"/>
        <rFont val="汉仪书宋二KW"/>
        <charset val="0"/>
      </rPr>
      <t>塑性材料、木材</t>
    </r>
    <r>
      <rPr>
        <sz val="11"/>
        <color indexed="8"/>
        <rFont val="Arial"/>
        <charset val="0"/>
      </rPr>
      <t xml:space="preserve">
modelling clay, wood</t>
    </r>
  </si>
  <si>
    <r>
      <rPr>
        <sz val="11"/>
        <color indexed="8"/>
        <rFont val="Arial"/>
        <charset val="0"/>
      </rPr>
      <t>8 х 30 х 30 см
8 х 30 х 30</t>
    </r>
    <r>
      <rPr>
        <sz val="11"/>
        <color indexed="8"/>
        <rFont val="汉仪书宋二KW"/>
        <charset val="0"/>
      </rPr>
      <t>厘米</t>
    </r>
    <r>
      <rPr>
        <sz val="11"/>
        <color indexed="8"/>
        <rFont val="Arial"/>
        <charset val="0"/>
      </rPr>
      <t xml:space="preserve">
8 х 30 х 30 cm                                                                                                                                                                        </t>
    </r>
  </si>
  <si>
    <t>1·3</t>
  </si>
  <si>
    <r>
      <rPr>
        <sz val="11"/>
        <rFont val="Arial"/>
        <charset val="0"/>
      </rPr>
      <t xml:space="preserve">Дисциплина «Пространство» Николая Ладовского. Выявление объемной формы
</t>
    </r>
    <r>
      <rPr>
        <sz val="11"/>
        <rFont val="方正书宋_GBK"/>
        <charset val="0"/>
      </rPr>
      <t>尼古拉</t>
    </r>
    <r>
      <rPr>
        <sz val="11"/>
        <rFont val="Arial"/>
        <charset val="0"/>
      </rPr>
      <t>·</t>
    </r>
    <r>
      <rPr>
        <sz val="11"/>
        <rFont val="方正书宋_GBK"/>
        <charset val="0"/>
      </rPr>
      <t>拉多夫斯基课程</t>
    </r>
    <r>
      <rPr>
        <sz val="11"/>
        <rFont val="Arial"/>
        <charset val="0"/>
      </rPr>
      <t>“</t>
    </r>
    <r>
      <rPr>
        <sz val="11"/>
        <rFont val="方正书宋_GBK"/>
        <charset val="0"/>
      </rPr>
      <t>空间</t>
    </r>
    <r>
      <rPr>
        <sz val="11"/>
        <rFont val="Arial"/>
        <charset val="0"/>
      </rPr>
      <t>”</t>
    </r>
    <r>
      <rPr>
        <sz val="11"/>
        <rFont val="方正书宋_GBK"/>
        <charset val="0"/>
      </rPr>
      <t>作业：立体形状的揭露。</t>
    </r>
    <r>
      <rPr>
        <sz val="11"/>
        <rFont val="Arial"/>
        <charset val="0"/>
      </rPr>
      <t xml:space="preserve">
Piece for the Spacial Composition subject by Nikolay Ladovsky. Discovery of three-dimensional shape</t>
    </r>
  </si>
  <si>
    <r>
      <rPr>
        <sz val="11"/>
        <color indexed="8"/>
        <rFont val="Arial"/>
        <charset val="0"/>
      </rPr>
      <t xml:space="preserve">Металл, проволока, фанера
</t>
    </r>
    <r>
      <rPr>
        <sz val="11"/>
        <color indexed="8"/>
        <rFont val="汉仪书宋二KW"/>
        <charset val="0"/>
      </rPr>
      <t>金属、铁丝、胶合板</t>
    </r>
    <r>
      <rPr>
        <sz val="11"/>
        <color indexed="8"/>
        <rFont val="Arial"/>
        <charset val="0"/>
      </rPr>
      <t xml:space="preserve">
metal, wire, plywood</t>
    </r>
  </si>
  <si>
    <r>
      <rPr>
        <sz val="11"/>
        <color indexed="8"/>
        <rFont val="Arial"/>
        <charset val="0"/>
      </rPr>
      <t>35 х 30 х 30 см
35 х 30 х 30</t>
    </r>
    <r>
      <rPr>
        <sz val="11"/>
        <color indexed="8"/>
        <rFont val="汉仪书宋二KW"/>
        <charset val="0"/>
      </rPr>
      <t>厘米</t>
    </r>
    <r>
      <rPr>
        <sz val="11"/>
        <color indexed="8"/>
        <rFont val="Arial"/>
        <charset val="0"/>
      </rPr>
      <t xml:space="preserve">
35 х 30 х 30 cm </t>
    </r>
  </si>
  <si>
    <r>
      <rPr>
        <sz val="11"/>
        <rFont val="Arial"/>
        <charset val="0"/>
      </rPr>
      <t xml:space="preserve">Пространственная композиция по дисциплине «Культура материала» Владимира Татлина 
</t>
    </r>
    <r>
      <rPr>
        <sz val="11"/>
        <rFont val="方正书宋_GBK"/>
        <charset val="0"/>
      </rPr>
      <t>弗拉基米尔</t>
    </r>
    <r>
      <rPr>
        <sz val="11"/>
        <rFont val="Arial"/>
        <charset val="0"/>
      </rPr>
      <t>·</t>
    </r>
    <r>
      <rPr>
        <sz val="11"/>
        <rFont val="方正书宋_GBK"/>
        <charset val="0"/>
      </rPr>
      <t>塔特林课程</t>
    </r>
    <r>
      <rPr>
        <sz val="11"/>
        <rFont val="Arial"/>
        <charset val="0"/>
      </rPr>
      <t>“</t>
    </r>
    <r>
      <rPr>
        <sz val="11"/>
        <rFont val="方正书宋_GBK"/>
        <charset val="0"/>
      </rPr>
      <t>材料艺术</t>
    </r>
    <r>
      <rPr>
        <sz val="11"/>
        <rFont val="Arial"/>
        <charset val="0"/>
      </rPr>
      <t>”</t>
    </r>
    <r>
      <rPr>
        <sz val="11"/>
        <rFont val="方正书宋_GBK"/>
        <charset val="0"/>
      </rPr>
      <t>作业：空间构图。</t>
    </r>
    <r>
      <rPr>
        <sz val="11"/>
        <rFont val="Arial"/>
        <charset val="0"/>
      </rPr>
      <t xml:space="preserve">
Spacial composition for the Materials subject by Vladimir Tatlin</t>
    </r>
  </si>
  <si>
    <r>
      <rPr>
        <sz val="11"/>
        <color indexed="8"/>
        <rFont val="Arial"/>
        <charset val="0"/>
      </rPr>
      <t xml:space="preserve">Дерево, жесть, проволока
</t>
    </r>
    <r>
      <rPr>
        <sz val="11"/>
        <color indexed="8"/>
        <rFont val="汉仪书宋二KW"/>
        <charset val="0"/>
      </rPr>
      <t>木材、铁皮、铁丝</t>
    </r>
    <r>
      <rPr>
        <sz val="11"/>
        <color indexed="8"/>
        <rFont val="Arial"/>
        <charset val="0"/>
      </rPr>
      <t xml:space="preserve">
wood, tin, wire</t>
    </r>
  </si>
  <si>
    <r>
      <rPr>
        <sz val="11"/>
        <color indexed="8"/>
        <rFont val="Arial"/>
        <charset val="0"/>
      </rPr>
      <t>45 х 35 х 30 см
45 х 35 х 30</t>
    </r>
    <r>
      <rPr>
        <sz val="11"/>
        <color indexed="8"/>
        <rFont val="汉仪书宋二KW"/>
        <charset val="0"/>
      </rPr>
      <t>厘米</t>
    </r>
    <r>
      <rPr>
        <sz val="11"/>
        <color indexed="8"/>
        <rFont val="Arial"/>
        <charset val="0"/>
      </rPr>
      <t xml:space="preserve">
45 х 35 х 30 cm </t>
    </r>
  </si>
  <si>
    <r>
      <rPr>
        <sz val="11"/>
        <rFont val="Arial"/>
        <charset val="0"/>
      </rPr>
      <t xml:space="preserve">«Звёздная азбука» Велимира Хлебникова (200 кубиков) 
</t>
    </r>
    <r>
      <rPr>
        <sz val="11"/>
        <rFont val="方正书宋_GBK"/>
        <charset val="0"/>
      </rPr>
      <t>弗拉基米尔</t>
    </r>
    <r>
      <rPr>
        <sz val="11"/>
        <rFont val="Arial"/>
        <charset val="0"/>
      </rPr>
      <t>·</t>
    </r>
    <r>
      <rPr>
        <sz val="11"/>
        <rFont val="方正书宋_GBK"/>
        <charset val="0"/>
      </rPr>
      <t>赫列普尼科夫的</t>
    </r>
    <r>
      <rPr>
        <sz val="11"/>
        <rFont val="Arial"/>
        <charset val="0"/>
      </rPr>
      <t>"</t>
    </r>
    <r>
      <rPr>
        <sz val="11"/>
        <rFont val="方正书宋_GBK"/>
        <charset val="0"/>
      </rPr>
      <t>星体字母表</t>
    </r>
    <r>
      <rPr>
        <sz val="11"/>
        <rFont val="Arial"/>
        <charset val="0"/>
      </rPr>
      <t>"</t>
    </r>
    <r>
      <rPr>
        <sz val="11"/>
        <rFont val="方正书宋_GBK"/>
        <charset val="0"/>
      </rPr>
      <t>（</t>
    </r>
    <r>
      <rPr>
        <sz val="11"/>
        <rFont val="Arial"/>
        <charset val="0"/>
      </rPr>
      <t>200</t>
    </r>
    <r>
      <rPr>
        <sz val="11"/>
        <rFont val="方正书宋_GBK"/>
        <charset val="0"/>
      </rPr>
      <t>个立方体</t>
    </r>
    <r>
      <rPr>
        <sz val="11"/>
        <rFont val="Arial"/>
        <charset val="0"/>
      </rPr>
      <t>)</t>
    </r>
    <r>
      <rPr>
        <sz val="11"/>
        <rFont val="方正书宋_GBK"/>
        <charset val="0"/>
      </rPr>
      <t>，</t>
    </r>
    <r>
      <rPr>
        <sz val="11"/>
        <rFont val="Arial"/>
        <charset val="0"/>
      </rPr>
      <t xml:space="preserve">
'Star Alphabet' by Velimir Khlebnikov (200 blocks)</t>
    </r>
  </si>
  <si>
    <r>
      <rPr>
        <sz val="11"/>
        <color indexed="8"/>
        <rFont val="Arial"/>
        <charset val="0"/>
      </rPr>
      <t xml:space="preserve">картон, типографская печать
</t>
    </r>
    <r>
      <rPr>
        <sz val="11"/>
        <color indexed="8"/>
        <rFont val="汉仪书宋二KW"/>
        <charset val="0"/>
      </rPr>
      <t>纸板、印刷品</t>
    </r>
    <r>
      <rPr>
        <sz val="11"/>
        <color indexed="8"/>
        <rFont val="Arial"/>
        <charset val="0"/>
      </rPr>
      <t xml:space="preserve">
cardboard, letterptress printing</t>
    </r>
  </si>
  <si>
    <r>
      <rPr>
        <sz val="11"/>
        <color indexed="8"/>
        <rFont val="Arial"/>
        <charset val="0"/>
      </rPr>
      <t xml:space="preserve">размер 1 кубика 6,5 х 6,5 х 6,5 см 
</t>
    </r>
    <r>
      <rPr>
        <sz val="11"/>
        <color indexed="8"/>
        <rFont val="汉仪书宋二KW"/>
        <charset val="0"/>
      </rPr>
      <t>一个立方体尺寸</t>
    </r>
    <r>
      <rPr>
        <sz val="11"/>
        <color indexed="8"/>
        <rFont val="Arial"/>
        <charset val="0"/>
      </rPr>
      <t>6.5 х 6.5 х 6.5</t>
    </r>
    <r>
      <rPr>
        <sz val="11"/>
        <color indexed="8"/>
        <rFont val="汉仪书宋二KW"/>
        <charset val="0"/>
      </rPr>
      <t>厘米</t>
    </r>
    <r>
      <rPr>
        <sz val="11"/>
        <color indexed="8"/>
        <rFont val="Arial"/>
        <charset val="0"/>
      </rPr>
      <t xml:space="preserve">
each block's size: 6,5 х 6,5 х 6,5 cm </t>
    </r>
  </si>
  <si>
    <t>1-Workers' culture</t>
  </si>
  <si>
    <t>Private archive of the architect Andrey Chernikhov, (Moscow)
Архив Андрея Чернихова (Москва)
安德烈·切尔尼霍夫收藏（莫斯科）</t>
  </si>
  <si>
    <t>1·5</t>
  </si>
  <si>
    <t>https://ru.wikisource.org/wiki/%D0%97%D0%B2%D0%B5%D0%B7%D0%B4%D0%BD%D0%B0%D1%8F_%D0%B0%D0%B7%D0%B1%D1%83%D0%BA%D0%B0_%D0%92%D0%B5%D0%BB%D0%B8%D0%BC%D0%B8%D1%80%D0%B0_%D0%A5%D0%BB%D0%B5%D0%B1%D0%BD%D0%B8%D0%BA%D0%BE%D0%B2%D0%B0_(%D0%9A%D0%B5%D0%B4%D1%80%D0%BE%D0%B2)</t>
  </si>
  <si>
    <r>
      <rPr>
        <sz val="11"/>
        <rFont val="Arial"/>
        <charset val="0"/>
      </rPr>
      <t xml:space="preserve">Летнее платье 
</t>
    </r>
    <r>
      <rPr>
        <sz val="11"/>
        <rFont val="方正书宋_GBK"/>
        <charset val="0"/>
      </rPr>
      <t>夏裙</t>
    </r>
    <r>
      <rPr>
        <sz val="11"/>
        <rFont val="Arial"/>
        <charset val="0"/>
      </rPr>
      <t xml:space="preserve">
Summer dress</t>
    </r>
  </si>
  <si>
    <r>
      <rPr>
        <sz val="11"/>
        <color indexed="8"/>
        <rFont val="Arial"/>
        <charset val="0"/>
      </rPr>
      <t xml:space="preserve">ткань хлопок
</t>
    </r>
    <r>
      <rPr>
        <sz val="11"/>
        <color indexed="8"/>
        <rFont val="汉仪书宋二KW"/>
        <charset val="0"/>
      </rPr>
      <t>棉布</t>
    </r>
    <r>
      <rPr>
        <sz val="11"/>
        <color indexed="8"/>
        <rFont val="Arial"/>
        <charset val="0"/>
      </rPr>
      <t xml:space="preserve">
cotton fabric</t>
    </r>
  </si>
  <si>
    <r>
      <rPr>
        <sz val="11"/>
        <color indexed="8"/>
        <rFont val="Arial"/>
        <charset val="0"/>
      </rPr>
      <t>120 х 60 см  
120 х 60</t>
    </r>
    <r>
      <rPr>
        <sz val="11"/>
        <color indexed="8"/>
        <rFont val="汉仪书宋二KW"/>
        <charset val="0"/>
      </rPr>
      <t>厘米</t>
    </r>
    <r>
      <rPr>
        <sz val="11"/>
        <color indexed="8"/>
        <rFont val="Arial"/>
        <charset val="0"/>
      </rPr>
      <t xml:space="preserve">
120 х 60 cm                                                                                                                                </t>
    </r>
  </si>
  <si>
    <t>1-daily life</t>
  </si>
  <si>
    <t>Private collection of Anna Koleichuk (Moscow) 
Архив-коллекция Анны Колейчук (Москва) 
安娜·科列楚克收藏（莫斯科）</t>
  </si>
  <si>
    <t>1·17</t>
  </si>
  <si>
    <r>
      <rPr>
        <sz val="11"/>
        <rFont val="Arial"/>
        <charset val="0"/>
      </rPr>
      <t>«Кафтан из двух владимирских полотенец» "</t>
    </r>
    <r>
      <rPr>
        <sz val="11"/>
        <rFont val="方正书宋_GBK"/>
        <charset val="0"/>
      </rPr>
      <t>两块弗拉基米尔毛巾制成的长衫</t>
    </r>
    <r>
      <rPr>
        <sz val="11"/>
        <rFont val="Arial"/>
        <charset val="0"/>
      </rPr>
      <t>“
Kaftan dress made of two towels</t>
    </r>
  </si>
  <si>
    <r>
      <rPr>
        <sz val="11"/>
        <color indexed="8"/>
        <rFont val="Arial"/>
        <charset val="0"/>
      </rPr>
      <t>120 х 60 см
120 х 60</t>
    </r>
    <r>
      <rPr>
        <sz val="11"/>
        <color indexed="8"/>
        <rFont val="汉仪书宋二KW"/>
        <charset val="0"/>
      </rPr>
      <t>厘米</t>
    </r>
    <r>
      <rPr>
        <sz val="11"/>
        <color indexed="8"/>
        <rFont val="Arial"/>
        <charset val="0"/>
      </rPr>
      <t xml:space="preserve">
120 х 60 cm            </t>
    </r>
  </si>
  <si>
    <r>
      <rPr>
        <sz val="11"/>
        <rFont val="Arial"/>
        <charset val="0"/>
      </rPr>
      <t>«Платье из сурового полотна»
 ”</t>
    </r>
    <r>
      <rPr>
        <sz val="11"/>
        <rFont val="方正书宋_GBK"/>
        <charset val="0"/>
      </rPr>
      <t>亚麻布衣服</t>
    </r>
    <r>
      <rPr>
        <sz val="11"/>
        <rFont val="Arial"/>
        <charset val="0"/>
      </rPr>
      <t>“
Huckaback dress</t>
    </r>
  </si>
  <si>
    <r>
      <rPr>
        <sz val="11"/>
        <rFont val="Arial"/>
        <charset val="0"/>
      </rPr>
      <t xml:space="preserve">Женский спортивный костюм (кофта) 
</t>
    </r>
    <r>
      <rPr>
        <sz val="11"/>
        <rFont val="方正书宋_GBK"/>
        <charset val="0"/>
      </rPr>
      <t>女士运动服（女衫）</t>
    </r>
    <r>
      <rPr>
        <sz val="11"/>
        <rFont val="Arial"/>
        <charset val="0"/>
      </rPr>
      <t xml:space="preserve">
Women's sportswear set (top)</t>
    </r>
  </si>
  <si>
    <r>
      <rPr>
        <sz val="11"/>
        <color indexed="8"/>
        <rFont val="Arial"/>
        <charset val="0"/>
      </rPr>
      <t xml:space="preserve">ткань хлопок, аппликация 
</t>
    </r>
    <r>
      <rPr>
        <sz val="11"/>
        <color indexed="8"/>
        <rFont val="汉仪书宋二KW"/>
        <charset val="0"/>
      </rPr>
      <t>棉布、贴花</t>
    </r>
    <r>
      <rPr>
        <sz val="11"/>
        <color indexed="8"/>
        <rFont val="Arial"/>
        <charset val="0"/>
      </rPr>
      <t xml:space="preserve">
cotton fabric, applique</t>
    </r>
  </si>
  <si>
    <r>
      <rPr>
        <sz val="11"/>
        <color indexed="8"/>
        <rFont val="Arial"/>
        <charset val="0"/>
      </rPr>
      <t xml:space="preserve"> 65 х 87 см
 65 х 87</t>
    </r>
    <r>
      <rPr>
        <sz val="11"/>
        <color indexed="8"/>
        <rFont val="汉仪书宋二KW"/>
        <charset val="0"/>
      </rPr>
      <t>厘米</t>
    </r>
    <r>
      <rPr>
        <sz val="11"/>
        <color indexed="8"/>
        <rFont val="Arial"/>
        <charset val="0"/>
      </rPr>
      <t xml:space="preserve">
 65 х 87 cm</t>
    </r>
  </si>
  <si>
    <t>All-Russian Museum of Decorative, Applied and Folk Art (Moscow) 
Всероссийский музей декоративно-прикладного и народного творчества, Москва
俄罗斯装饰艺术博物馆（莫斯科)</t>
  </si>
  <si>
    <t>1·18</t>
  </si>
  <si>
    <r>
      <rPr>
        <sz val="11"/>
        <rFont val="Arial"/>
        <charset val="0"/>
      </rPr>
      <t xml:space="preserve">Женский спортивный костюм (юбка) 
</t>
    </r>
    <r>
      <rPr>
        <sz val="11"/>
        <rFont val="方正书宋_GBK"/>
        <charset val="0"/>
      </rPr>
      <t>女士运动服（短裙）</t>
    </r>
    <r>
      <rPr>
        <sz val="11"/>
        <rFont val="Arial"/>
        <charset val="0"/>
      </rPr>
      <t xml:space="preserve">
Women's sportswear set (skirt)</t>
    </r>
  </si>
  <si>
    <r>
      <rPr>
        <sz val="11"/>
        <color indexed="8"/>
        <rFont val="Arial"/>
        <charset val="0"/>
      </rPr>
      <t xml:space="preserve">ткань хлопок
</t>
    </r>
    <r>
      <rPr>
        <sz val="11"/>
        <color indexed="8"/>
        <rFont val="汉仪书宋二KW"/>
        <charset val="0"/>
      </rPr>
      <t>棉布</t>
    </r>
    <r>
      <rPr>
        <sz val="11"/>
        <color indexed="8"/>
        <rFont val="Arial"/>
        <charset val="0"/>
      </rPr>
      <t xml:space="preserve">
cotton fabric </t>
    </r>
  </si>
  <si>
    <r>
      <rPr>
        <sz val="11"/>
        <color indexed="8"/>
        <rFont val="Arial"/>
        <charset val="0"/>
      </rPr>
      <t>70 х 105 см
70 х 105</t>
    </r>
    <r>
      <rPr>
        <sz val="11"/>
        <color indexed="8"/>
        <rFont val="汉仪书宋二KW"/>
        <charset val="0"/>
      </rPr>
      <t>厘米</t>
    </r>
    <r>
      <rPr>
        <sz val="11"/>
        <color indexed="8"/>
        <rFont val="Arial"/>
        <charset val="0"/>
      </rPr>
      <t xml:space="preserve">
70 х 105 cm     </t>
    </r>
  </si>
  <si>
    <t>1·19</t>
  </si>
  <si>
    <r>
      <rPr>
        <sz val="11"/>
        <rFont val="Arial"/>
        <charset val="0"/>
      </rPr>
      <t xml:space="preserve">Образец ткани 
</t>
    </r>
    <r>
      <rPr>
        <sz val="11"/>
        <rFont val="方正书宋_GBK"/>
        <charset val="0"/>
      </rPr>
      <t>布样</t>
    </r>
    <r>
      <rPr>
        <sz val="11"/>
        <rFont val="Arial"/>
        <charset val="0"/>
      </rPr>
      <t xml:space="preserve">
Fabric swatch</t>
    </r>
  </si>
  <si>
    <r>
      <rPr>
        <sz val="11"/>
        <color indexed="8"/>
        <rFont val="Arial"/>
        <charset val="0"/>
      </rPr>
      <t xml:space="preserve">ткань хлопок, байка
</t>
    </r>
    <r>
      <rPr>
        <sz val="11"/>
        <color indexed="8"/>
        <rFont val="汉仪书宋二KW"/>
        <charset val="0"/>
      </rPr>
      <t>棉布、绒布</t>
    </r>
    <r>
      <rPr>
        <sz val="11"/>
        <color indexed="8"/>
        <rFont val="Arial"/>
        <charset val="0"/>
      </rPr>
      <t xml:space="preserve">
cotton fabric, fleece</t>
    </r>
  </si>
  <si>
    <r>
      <rPr>
        <sz val="11"/>
        <color indexed="8"/>
        <rFont val="Arial"/>
        <charset val="0"/>
      </rPr>
      <t>43 х 35 см
43 х 35</t>
    </r>
    <r>
      <rPr>
        <sz val="11"/>
        <color indexed="8"/>
        <rFont val="汉仪书宋二KW"/>
        <charset val="0"/>
      </rPr>
      <t>厘米</t>
    </r>
    <r>
      <rPr>
        <sz val="11"/>
        <color indexed="8"/>
        <rFont val="Arial"/>
        <charset val="0"/>
      </rPr>
      <t xml:space="preserve">
43 х 35 cm</t>
    </r>
  </si>
  <si>
    <t>1·20</t>
  </si>
  <si>
    <r>
      <rPr>
        <sz val="11"/>
        <color indexed="8"/>
        <rFont val="Arial"/>
        <charset val="0"/>
      </rPr>
      <t>43,5 х 23,5 см
43,5 х 23,5</t>
    </r>
    <r>
      <rPr>
        <sz val="11"/>
        <color indexed="8"/>
        <rFont val="汉仪书宋二KW"/>
        <charset val="0"/>
      </rPr>
      <t>厘米</t>
    </r>
    <r>
      <rPr>
        <sz val="11"/>
        <color indexed="8"/>
        <rFont val="Arial"/>
        <charset val="0"/>
      </rPr>
      <t xml:space="preserve">
43,5 х 23,5 cm    </t>
    </r>
  </si>
  <si>
    <r>
      <rPr>
        <sz val="11"/>
        <color indexed="8"/>
        <rFont val="Arial"/>
        <charset val="0"/>
      </rPr>
      <t>55 х 30 см
55 х 30</t>
    </r>
    <r>
      <rPr>
        <sz val="11"/>
        <color indexed="8"/>
        <rFont val="汉仪书宋二KW"/>
        <charset val="0"/>
      </rPr>
      <t>厘米</t>
    </r>
    <r>
      <rPr>
        <sz val="11"/>
        <color indexed="8"/>
        <rFont val="Arial"/>
        <charset val="0"/>
      </rPr>
      <t xml:space="preserve">
55 х 30 cm</t>
    </r>
  </si>
  <si>
    <r>
      <rPr>
        <sz val="11"/>
        <color indexed="8"/>
        <rFont val="Arial"/>
        <charset val="0"/>
      </rPr>
      <t xml:space="preserve">ткань - хлопок
</t>
    </r>
    <r>
      <rPr>
        <sz val="11"/>
        <color indexed="8"/>
        <rFont val="汉仪书宋二KW"/>
        <charset val="0"/>
      </rPr>
      <t>棉布</t>
    </r>
    <r>
      <rPr>
        <sz val="11"/>
        <color indexed="8"/>
        <rFont val="Arial"/>
        <charset val="0"/>
      </rPr>
      <t xml:space="preserve">
cotton fabric</t>
    </r>
  </si>
  <si>
    <r>
      <rPr>
        <sz val="11"/>
        <color indexed="8"/>
        <rFont val="Arial"/>
        <charset val="0"/>
      </rPr>
      <t>38 х 45 см
38 х 45</t>
    </r>
    <r>
      <rPr>
        <sz val="11"/>
        <color indexed="8"/>
        <rFont val="汉仪书宋二KW"/>
        <charset val="0"/>
      </rPr>
      <t>厘米</t>
    </r>
    <r>
      <rPr>
        <sz val="11"/>
        <color indexed="8"/>
        <rFont val="Arial"/>
        <charset val="0"/>
      </rPr>
      <t xml:space="preserve">
38 х 45 cm</t>
    </r>
  </si>
  <si>
    <t>1·21</t>
  </si>
  <si>
    <r>
      <rPr>
        <sz val="11"/>
        <color indexed="8"/>
        <rFont val="Arial"/>
        <charset val="0"/>
      </rPr>
      <t>65 х 40 см
65 х 40</t>
    </r>
    <r>
      <rPr>
        <sz val="11"/>
        <color indexed="8"/>
        <rFont val="汉仪书宋二KW"/>
        <charset val="0"/>
      </rPr>
      <t>厘米</t>
    </r>
    <r>
      <rPr>
        <sz val="11"/>
        <color indexed="8"/>
        <rFont val="Arial"/>
        <charset val="0"/>
      </rPr>
      <t xml:space="preserve">
65 х 40 cm</t>
    </r>
  </si>
  <si>
    <r>
      <rPr>
        <sz val="11"/>
        <color indexed="8"/>
        <rFont val="Arial"/>
        <charset val="0"/>
      </rPr>
      <t>50 х 50 см
50 х 50</t>
    </r>
    <r>
      <rPr>
        <sz val="11"/>
        <color indexed="8"/>
        <rFont val="汉仪书宋二KW"/>
        <charset val="0"/>
      </rPr>
      <t>厘米</t>
    </r>
    <r>
      <rPr>
        <sz val="11"/>
        <color indexed="8"/>
        <rFont val="Arial"/>
        <charset val="0"/>
      </rPr>
      <t xml:space="preserve">
50 х 50 cm</t>
    </r>
  </si>
  <si>
    <r>
      <rPr>
        <sz val="11"/>
        <color indexed="8"/>
        <rFont val="Arial"/>
        <charset val="0"/>
      </rPr>
      <t>57 х 47 см
57 х 47</t>
    </r>
    <r>
      <rPr>
        <sz val="11"/>
        <color indexed="8"/>
        <rFont val="汉仪书宋二KW"/>
        <charset val="0"/>
      </rPr>
      <t>厘米</t>
    </r>
    <r>
      <rPr>
        <sz val="11"/>
        <color indexed="8"/>
        <rFont val="Arial"/>
        <charset val="0"/>
      </rPr>
      <t xml:space="preserve">
57 х 47 cm</t>
    </r>
  </si>
  <si>
    <r>
      <rPr>
        <sz val="11"/>
        <color indexed="8"/>
        <rFont val="Arial"/>
        <charset val="0"/>
      </rPr>
      <t xml:space="preserve">ткань - шелк
</t>
    </r>
    <r>
      <rPr>
        <sz val="11"/>
        <color indexed="8"/>
        <rFont val="汉仪书宋二KW"/>
        <charset val="0"/>
      </rPr>
      <t>绸缎</t>
    </r>
    <r>
      <rPr>
        <sz val="11"/>
        <color indexed="8"/>
        <rFont val="Arial"/>
        <charset val="0"/>
      </rPr>
      <t xml:space="preserve"> 
silk fabric</t>
    </r>
  </si>
  <si>
    <r>
      <rPr>
        <sz val="11"/>
        <color indexed="8"/>
        <rFont val="Arial"/>
        <charset val="0"/>
      </rPr>
      <t>90 х 60 см
90 х 60</t>
    </r>
    <r>
      <rPr>
        <sz val="11"/>
        <color indexed="8"/>
        <rFont val="汉仪书宋二KW"/>
        <charset val="0"/>
      </rPr>
      <t>厘米</t>
    </r>
    <r>
      <rPr>
        <sz val="11"/>
        <color indexed="8"/>
        <rFont val="Arial"/>
        <charset val="0"/>
      </rPr>
      <t xml:space="preserve">
90 х 60 cm</t>
    </r>
  </si>
  <si>
    <r>
      <rPr>
        <sz val="11"/>
        <color indexed="8"/>
        <rFont val="Arial"/>
        <charset val="0"/>
      </rPr>
      <t>90 х 60 см
90 х 60</t>
    </r>
    <r>
      <rPr>
        <sz val="11"/>
        <color indexed="8"/>
        <rFont val="汉仪书宋二KW"/>
        <charset val="0"/>
      </rPr>
      <t>厘米</t>
    </r>
  </si>
  <si>
    <r>
      <rPr>
        <sz val="11"/>
        <rFont val="Arial"/>
        <charset val="0"/>
      </rPr>
      <t>«Шумовой оркестр 1920-х» 
“20</t>
    </r>
    <r>
      <rPr>
        <sz val="11"/>
        <rFont val="方正书宋_GBK"/>
        <charset val="0"/>
      </rPr>
      <t>世纪</t>
    </r>
    <r>
      <rPr>
        <sz val="11"/>
        <rFont val="Arial"/>
        <charset val="0"/>
      </rPr>
      <t>20</t>
    </r>
    <r>
      <rPr>
        <sz val="11"/>
        <rFont val="方正书宋_GBK"/>
        <charset val="0"/>
      </rPr>
      <t>年代噪音乐团</t>
    </r>
    <r>
      <rPr>
        <sz val="11"/>
        <rFont val="Arial"/>
        <charset val="0"/>
      </rPr>
      <t>”
1920s jug band</t>
    </r>
  </si>
  <si>
    <r>
      <rPr>
        <sz val="11"/>
        <color indexed="8"/>
        <rFont val="Arial"/>
        <charset val="0"/>
      </rPr>
      <t xml:space="preserve">Дерево, металл
</t>
    </r>
    <r>
      <rPr>
        <sz val="11"/>
        <color indexed="8"/>
        <rFont val="汉仪书宋二KW"/>
        <charset val="0"/>
      </rPr>
      <t>木头、金属</t>
    </r>
    <r>
      <rPr>
        <sz val="11"/>
        <color indexed="8"/>
        <rFont val="Arial"/>
        <charset val="0"/>
      </rPr>
      <t>wood, metal</t>
    </r>
  </si>
  <si>
    <r>
      <rPr>
        <sz val="11"/>
        <color indexed="8"/>
        <rFont val="Arial"/>
        <charset val="0"/>
      </rPr>
      <t xml:space="preserve">ориентировочные размеры предметов: "Венский" стул - 60 х 60 см, высота 100 см; "бутылкофон" - длина 250 см, высота 160 см; ударный инструмент из деревянных брусков: длина 200 см, ширина 100 см; барабан диаметр 60 см, высота 40 см; клаксоны 2 шт. длина 60 см; бычий пузырь 40 х 20 см, счеты конторские - 30 х 40 см, свистки, 3 шт. - длина в пределах 12 см; контейнер металлический треугольный - сторона 15 см, высота 30 см; контейнер металлический круглый: диаметр 25 см, высота 45 см; бутылки стеклянные ориентировочно 10 шт. высота в пределах 40 см; металлическая пластина - 100 х 50 см; бутылка в берестяном туесе, диаметр 25 см, высота до 60 см; пара палочек для ксилофона - длина 40 см; смычок самодельный - длина в пределах 70 см; полые цилиндры самодельные, 4 шт. - длина в пределах 40 см; рубель для стирки / глажения белья - длина в пределах 60 см; молоток деревянный - длина 30 см; чемодан-подставка - 50 х 50 см, высота в пределах 100 см
</t>
    </r>
    <r>
      <rPr>
        <sz val="11"/>
        <color indexed="8"/>
        <rFont val="汉仪书宋二KW"/>
        <charset val="0"/>
      </rPr>
      <t>对象的大概尺寸：</t>
    </r>
    <r>
      <rPr>
        <sz val="11"/>
        <color indexed="8"/>
        <rFont val="Arial"/>
        <charset val="0"/>
      </rPr>
      <t>“</t>
    </r>
    <r>
      <rPr>
        <sz val="11"/>
        <color indexed="8"/>
        <rFont val="汉仪书宋二KW"/>
        <charset val="0"/>
      </rPr>
      <t>维也纳</t>
    </r>
    <r>
      <rPr>
        <sz val="11"/>
        <color indexed="8"/>
        <rFont val="Arial"/>
        <charset val="0"/>
      </rPr>
      <t>”</t>
    </r>
    <r>
      <rPr>
        <sz val="11"/>
        <color indexed="8"/>
        <rFont val="汉仪书宋二KW"/>
        <charset val="0"/>
      </rPr>
      <t>椅子</t>
    </r>
    <r>
      <rPr>
        <sz val="11"/>
        <color indexed="8"/>
        <rFont val="Arial"/>
        <charset val="0"/>
      </rPr>
      <t>-60 x 60</t>
    </r>
    <r>
      <rPr>
        <sz val="11"/>
        <color indexed="8"/>
        <rFont val="汉仪书宋二KW"/>
        <charset val="0"/>
      </rPr>
      <t>厘米，高度</t>
    </r>
    <r>
      <rPr>
        <sz val="11"/>
        <color indexed="8"/>
        <rFont val="Arial"/>
        <charset val="0"/>
      </rPr>
      <t>100</t>
    </r>
    <r>
      <rPr>
        <sz val="11"/>
        <color indexed="8"/>
        <rFont val="汉仪书宋二KW"/>
        <charset val="0"/>
      </rPr>
      <t>厘米；</t>
    </r>
    <r>
      <rPr>
        <sz val="11"/>
        <color indexed="8"/>
        <rFont val="Arial"/>
        <charset val="0"/>
      </rPr>
      <t xml:space="preserve"> “</t>
    </r>
    <r>
      <rPr>
        <sz val="11"/>
        <color indexed="8"/>
        <rFont val="汉仪书宋二KW"/>
        <charset val="0"/>
      </rPr>
      <t>风琴</t>
    </r>
    <r>
      <rPr>
        <sz val="11"/>
        <color indexed="8"/>
        <rFont val="Arial"/>
        <charset val="0"/>
      </rPr>
      <t>”-</t>
    </r>
    <r>
      <rPr>
        <sz val="11"/>
        <color indexed="8"/>
        <rFont val="汉仪书宋二KW"/>
        <charset val="0"/>
      </rPr>
      <t>长</t>
    </r>
    <r>
      <rPr>
        <sz val="11"/>
        <color indexed="8"/>
        <rFont val="Arial"/>
        <charset val="0"/>
      </rPr>
      <t>250</t>
    </r>
    <r>
      <rPr>
        <sz val="11"/>
        <color indexed="8"/>
        <rFont val="汉仪书宋二KW"/>
        <charset val="0"/>
      </rPr>
      <t>厘米，高</t>
    </r>
    <r>
      <rPr>
        <sz val="11"/>
        <color indexed="8"/>
        <rFont val="Arial"/>
        <charset val="0"/>
      </rPr>
      <t>160</t>
    </r>
    <r>
      <rPr>
        <sz val="11"/>
        <color indexed="8"/>
        <rFont val="汉仪书宋二KW"/>
        <charset val="0"/>
      </rPr>
      <t>厘米；由木块制成的打击乐器：长</t>
    </r>
    <r>
      <rPr>
        <sz val="11"/>
        <color indexed="8"/>
        <rFont val="Arial"/>
        <charset val="0"/>
      </rPr>
      <t>200</t>
    </r>
    <r>
      <rPr>
        <sz val="11"/>
        <color indexed="8"/>
        <rFont val="汉仪书宋二KW"/>
        <charset val="0"/>
      </rPr>
      <t>厘米，宽</t>
    </r>
    <r>
      <rPr>
        <sz val="11"/>
        <color indexed="8"/>
        <rFont val="Arial"/>
        <charset val="0"/>
      </rPr>
      <t>100</t>
    </r>
    <r>
      <rPr>
        <sz val="11"/>
        <color indexed="8"/>
        <rFont val="汉仪书宋二KW"/>
        <charset val="0"/>
      </rPr>
      <t>厘米；滚筒直径</t>
    </r>
    <r>
      <rPr>
        <sz val="11"/>
        <color indexed="8"/>
        <rFont val="Arial"/>
        <charset val="0"/>
      </rPr>
      <t>60</t>
    </r>
    <r>
      <rPr>
        <sz val="11"/>
        <color indexed="8"/>
        <rFont val="汉仪书宋二KW"/>
        <charset val="0"/>
      </rPr>
      <t>厘米，高度</t>
    </r>
    <r>
      <rPr>
        <sz val="11"/>
        <color indexed="8"/>
        <rFont val="Arial"/>
        <charset val="0"/>
      </rPr>
      <t>40</t>
    </r>
    <r>
      <rPr>
        <sz val="11"/>
        <color indexed="8"/>
        <rFont val="汉仪书宋二KW"/>
        <charset val="0"/>
      </rPr>
      <t>厘米；喇叭</t>
    </r>
    <r>
      <rPr>
        <sz val="11"/>
        <color indexed="8"/>
        <rFont val="Arial"/>
        <charset val="0"/>
      </rPr>
      <t>2</t>
    </r>
    <r>
      <rPr>
        <sz val="11"/>
        <color indexed="8"/>
        <rFont val="汉仪书宋二KW"/>
        <charset val="0"/>
      </rPr>
      <t>个长度</t>
    </r>
    <r>
      <rPr>
        <sz val="11"/>
        <color indexed="8"/>
        <rFont val="Arial"/>
        <charset val="0"/>
      </rPr>
      <t>60</t>
    </r>
    <r>
      <rPr>
        <sz val="11"/>
        <color indexed="8"/>
        <rFont val="汉仪书宋二KW"/>
        <charset val="0"/>
      </rPr>
      <t>厘米</t>
    </r>
    <r>
      <rPr>
        <sz val="11"/>
        <color indexed="8"/>
        <rFont val="Arial"/>
        <charset val="0"/>
      </rPr>
      <t>;</t>
    </r>
    <r>
      <rPr>
        <sz val="11"/>
        <color indexed="8"/>
        <rFont val="汉仪书宋二KW"/>
        <charset val="0"/>
      </rPr>
      <t>公牛</t>
    </r>
    <r>
      <rPr>
        <sz val="11"/>
        <color indexed="8"/>
        <rFont val="Arial"/>
        <charset val="0"/>
      </rPr>
      <t>40 x 20</t>
    </r>
    <r>
      <rPr>
        <sz val="11"/>
        <color indexed="8"/>
        <rFont val="汉仪书宋二KW"/>
        <charset val="0"/>
      </rPr>
      <t>厘米，算盘</t>
    </r>
    <r>
      <rPr>
        <sz val="11"/>
        <color indexed="8"/>
        <rFont val="Arial"/>
        <charset val="0"/>
      </rPr>
      <t>-30 x 40</t>
    </r>
    <r>
      <rPr>
        <sz val="11"/>
        <color indexed="8"/>
        <rFont val="汉仪书宋二KW"/>
        <charset val="0"/>
      </rPr>
      <t>厘米，口哨，</t>
    </r>
    <r>
      <rPr>
        <sz val="11"/>
        <color indexed="8"/>
        <rFont val="Arial"/>
        <charset val="0"/>
      </rPr>
      <t>3</t>
    </r>
    <r>
      <rPr>
        <sz val="11"/>
        <color indexed="8"/>
        <rFont val="汉仪书宋二KW"/>
        <charset val="0"/>
      </rPr>
      <t>个。</t>
    </r>
    <r>
      <rPr>
        <sz val="11"/>
        <color indexed="8"/>
        <rFont val="Arial"/>
        <charset val="0"/>
      </rPr>
      <t xml:space="preserve"> -</t>
    </r>
    <r>
      <rPr>
        <sz val="11"/>
        <color indexed="8"/>
        <rFont val="汉仪书宋二KW"/>
        <charset val="0"/>
      </rPr>
      <t>长度在</t>
    </r>
    <r>
      <rPr>
        <sz val="11"/>
        <color indexed="8"/>
        <rFont val="Arial"/>
        <charset val="0"/>
      </rPr>
      <t>12</t>
    </r>
    <r>
      <rPr>
        <sz val="11"/>
        <color indexed="8"/>
        <rFont val="汉仪书宋二KW"/>
        <charset val="0"/>
      </rPr>
      <t>厘米以内；金属三角形容器</t>
    </r>
    <r>
      <rPr>
        <sz val="11"/>
        <color indexed="8"/>
        <rFont val="Arial"/>
        <charset val="0"/>
      </rPr>
      <t>-</t>
    </r>
    <r>
      <rPr>
        <sz val="11"/>
        <color indexed="8"/>
        <rFont val="汉仪书宋二KW"/>
        <charset val="0"/>
      </rPr>
      <t>侧面</t>
    </r>
    <r>
      <rPr>
        <sz val="11"/>
        <color indexed="8"/>
        <rFont val="Arial"/>
        <charset val="0"/>
      </rPr>
      <t>15</t>
    </r>
    <r>
      <rPr>
        <sz val="11"/>
        <color indexed="8"/>
        <rFont val="汉仪书宋二KW"/>
        <charset val="0"/>
      </rPr>
      <t>厘米，高度</t>
    </r>
    <r>
      <rPr>
        <sz val="11"/>
        <color indexed="8"/>
        <rFont val="Arial"/>
        <charset val="0"/>
      </rPr>
      <t>30</t>
    </r>
    <r>
      <rPr>
        <sz val="11"/>
        <color indexed="8"/>
        <rFont val="汉仪书宋二KW"/>
        <charset val="0"/>
      </rPr>
      <t>厘米；圆形金属容器：直径</t>
    </r>
    <r>
      <rPr>
        <sz val="11"/>
        <color indexed="8"/>
        <rFont val="Arial"/>
        <charset val="0"/>
      </rPr>
      <t>25</t>
    </r>
    <r>
      <rPr>
        <sz val="11"/>
        <color indexed="8"/>
        <rFont val="汉仪书宋二KW"/>
        <charset val="0"/>
      </rPr>
      <t>厘米，高度</t>
    </r>
    <r>
      <rPr>
        <sz val="11"/>
        <color indexed="8"/>
        <rFont val="Arial"/>
        <charset val="0"/>
      </rPr>
      <t>45</t>
    </r>
    <r>
      <rPr>
        <sz val="11"/>
        <color indexed="8"/>
        <rFont val="汉仪书宋二KW"/>
        <charset val="0"/>
      </rPr>
      <t>厘米；玻璃瓶约</t>
    </r>
    <r>
      <rPr>
        <sz val="11"/>
        <color indexed="8"/>
        <rFont val="Arial"/>
        <charset val="0"/>
      </rPr>
      <t>10</t>
    </r>
    <r>
      <rPr>
        <sz val="11"/>
        <color indexed="8"/>
        <rFont val="汉仪书宋二KW"/>
        <charset val="0"/>
      </rPr>
      <t>个。高度不超过</t>
    </r>
    <r>
      <rPr>
        <sz val="11"/>
        <color indexed="8"/>
        <rFont val="Arial"/>
        <charset val="0"/>
      </rPr>
      <t>40</t>
    </r>
    <r>
      <rPr>
        <sz val="11"/>
        <color indexed="8"/>
        <rFont val="汉仪书宋二KW"/>
        <charset val="0"/>
      </rPr>
      <t>厘米；金属板</t>
    </r>
    <r>
      <rPr>
        <sz val="11"/>
        <color indexed="8"/>
        <rFont val="Arial"/>
        <charset val="0"/>
      </rPr>
      <t>-100 x 50</t>
    </r>
    <r>
      <rPr>
        <sz val="11"/>
        <color indexed="8"/>
        <rFont val="汉仪书宋二KW"/>
        <charset val="0"/>
      </rPr>
      <t>厘米；装在白桦树皮容器中的瓶子，直径</t>
    </r>
    <r>
      <rPr>
        <sz val="11"/>
        <color indexed="8"/>
        <rFont val="Arial"/>
        <charset val="0"/>
      </rPr>
      <t>25</t>
    </r>
    <r>
      <rPr>
        <sz val="11"/>
        <color indexed="8"/>
        <rFont val="汉仪书宋二KW"/>
        <charset val="0"/>
      </rPr>
      <t>厘米，高度不超过</t>
    </r>
    <r>
      <rPr>
        <sz val="11"/>
        <color indexed="8"/>
        <rFont val="Arial"/>
        <charset val="0"/>
      </rPr>
      <t>60</t>
    </r>
    <r>
      <rPr>
        <sz val="11"/>
        <color indexed="8"/>
        <rFont val="汉仪书宋二KW"/>
        <charset val="0"/>
      </rPr>
      <t>厘米；一副木琴棒</t>
    </r>
    <r>
      <rPr>
        <sz val="11"/>
        <color indexed="8"/>
        <rFont val="Arial"/>
        <charset val="0"/>
      </rPr>
      <t>-40</t>
    </r>
    <r>
      <rPr>
        <sz val="11"/>
        <color indexed="8"/>
        <rFont val="汉仪书宋二KW"/>
        <charset val="0"/>
      </rPr>
      <t>厘米长；自制弓</t>
    </r>
    <r>
      <rPr>
        <sz val="11"/>
        <color indexed="8"/>
        <rFont val="Arial"/>
        <charset val="0"/>
      </rPr>
      <t>-</t>
    </r>
    <r>
      <rPr>
        <sz val="11"/>
        <color indexed="8"/>
        <rFont val="汉仪书宋二KW"/>
        <charset val="0"/>
      </rPr>
      <t>长度在</t>
    </r>
    <r>
      <rPr>
        <sz val="11"/>
        <color indexed="8"/>
        <rFont val="Arial"/>
        <charset val="0"/>
      </rPr>
      <t>70</t>
    </r>
    <r>
      <rPr>
        <sz val="11"/>
        <color indexed="8"/>
        <rFont val="汉仪书宋二KW"/>
        <charset val="0"/>
      </rPr>
      <t>厘米以内；自制空心圆柱，</t>
    </r>
    <r>
      <rPr>
        <sz val="11"/>
        <color indexed="8"/>
        <rFont val="Arial"/>
        <charset val="0"/>
      </rPr>
      <t>4</t>
    </r>
    <r>
      <rPr>
        <sz val="11"/>
        <color indexed="8"/>
        <rFont val="汉仪书宋二KW"/>
        <charset val="0"/>
      </rPr>
      <t>个。</t>
    </r>
    <r>
      <rPr>
        <sz val="11"/>
        <color indexed="8"/>
        <rFont val="Arial"/>
        <charset val="0"/>
      </rPr>
      <t xml:space="preserve"> -</t>
    </r>
    <r>
      <rPr>
        <sz val="11"/>
        <color indexed="8"/>
        <rFont val="汉仪书宋二KW"/>
        <charset val="0"/>
      </rPr>
      <t>长度在</t>
    </r>
    <r>
      <rPr>
        <sz val="11"/>
        <color indexed="8"/>
        <rFont val="Arial"/>
        <charset val="0"/>
      </rPr>
      <t>40</t>
    </r>
    <r>
      <rPr>
        <sz val="11"/>
        <color indexed="8"/>
        <rFont val="汉仪书宋二KW"/>
        <charset val="0"/>
      </rPr>
      <t>厘米以内；洗涤</t>
    </r>
    <r>
      <rPr>
        <sz val="11"/>
        <color indexed="8"/>
        <rFont val="Arial"/>
        <charset val="0"/>
      </rPr>
      <t>/</t>
    </r>
    <r>
      <rPr>
        <sz val="11"/>
        <color indexed="8"/>
        <rFont val="汉仪书宋二KW"/>
        <charset val="0"/>
      </rPr>
      <t>熨烫用卢布</t>
    </r>
    <r>
      <rPr>
        <sz val="11"/>
        <color indexed="8"/>
        <rFont val="Arial"/>
        <charset val="0"/>
      </rPr>
      <t>-</t>
    </r>
    <r>
      <rPr>
        <sz val="11"/>
        <color indexed="8"/>
        <rFont val="汉仪书宋二KW"/>
        <charset val="0"/>
      </rPr>
      <t>长度在</t>
    </r>
    <r>
      <rPr>
        <sz val="11"/>
        <color indexed="8"/>
        <rFont val="Arial"/>
        <charset val="0"/>
      </rPr>
      <t>60</t>
    </r>
    <r>
      <rPr>
        <sz val="11"/>
        <color indexed="8"/>
        <rFont val="汉仪书宋二KW"/>
        <charset val="0"/>
      </rPr>
      <t>厘米以内；木锤</t>
    </r>
    <r>
      <rPr>
        <sz val="11"/>
        <color indexed="8"/>
        <rFont val="Arial"/>
        <charset val="0"/>
      </rPr>
      <t>-</t>
    </r>
    <r>
      <rPr>
        <sz val="11"/>
        <color indexed="8"/>
        <rFont val="汉仪书宋二KW"/>
        <charset val="0"/>
      </rPr>
      <t>长度</t>
    </r>
    <r>
      <rPr>
        <sz val="11"/>
        <color indexed="8"/>
        <rFont val="Arial"/>
        <charset val="0"/>
      </rPr>
      <t>30</t>
    </r>
    <r>
      <rPr>
        <sz val="11"/>
        <color indexed="8"/>
        <rFont val="汉仪书宋二KW"/>
        <charset val="0"/>
      </rPr>
      <t>厘米；手提箱支架</t>
    </r>
    <r>
      <rPr>
        <sz val="11"/>
        <color indexed="8"/>
        <rFont val="Arial"/>
        <charset val="0"/>
      </rPr>
      <t>-50 x 50</t>
    </r>
    <r>
      <rPr>
        <sz val="11"/>
        <color indexed="8"/>
        <rFont val="汉仪书宋二KW"/>
        <charset val="0"/>
      </rPr>
      <t>厘米，高度在</t>
    </r>
    <r>
      <rPr>
        <sz val="11"/>
        <color indexed="8"/>
        <rFont val="Arial"/>
        <charset val="0"/>
      </rPr>
      <t>100</t>
    </r>
    <r>
      <rPr>
        <sz val="11"/>
        <color indexed="8"/>
        <rFont val="汉仪书宋二KW"/>
        <charset val="0"/>
      </rPr>
      <t>厘米以内</t>
    </r>
  </si>
  <si>
    <t>Private collection of Petr Aidu  (Moscow)
Коллекция Петра Айду (Москва) 
彼得·艾都收藏（莫斯科）</t>
  </si>
  <si>
    <r>
      <rPr>
        <sz val="11"/>
        <rFont val="Arial"/>
        <charset val="0"/>
      </rPr>
      <t xml:space="preserve">Терменвокс 
</t>
    </r>
    <r>
      <rPr>
        <sz val="11"/>
        <rFont val="宋体"/>
        <charset val="0"/>
      </rPr>
      <t xml:space="preserve">特雷门琴
</t>
    </r>
    <r>
      <rPr>
        <sz val="11"/>
        <rFont val="Arial"/>
        <charset val="0"/>
      </rPr>
      <t>Thereminvox (electric musical instrument)</t>
    </r>
  </si>
  <si>
    <r>
      <rPr>
        <sz val="11"/>
        <color indexed="8"/>
        <rFont val="Arial"/>
        <charset val="0"/>
      </rPr>
      <t>Металл, дерево, лак черный, ткань</t>
    </r>
    <r>
      <rPr>
        <sz val="11"/>
        <color indexed="8"/>
        <rFont val="汉仪书宋二KW"/>
        <charset val="0"/>
      </rPr>
      <t>金属，木材，黑漆，织品</t>
    </r>
  </si>
  <si>
    <r>
      <rPr>
        <sz val="11"/>
        <color indexed="8"/>
        <rFont val="Arial"/>
        <charset val="0"/>
      </rPr>
      <t>1 592 х 775 х 164 мм, динамик в форме ромба: макс. диагональ 878 мм</t>
    </r>
    <r>
      <rPr>
        <sz val="11"/>
        <color indexed="8"/>
        <rFont val="汉仪书宋二KW"/>
        <charset val="0"/>
      </rPr>
      <t>尺寸：</t>
    </r>
    <r>
      <rPr>
        <sz val="11"/>
        <color indexed="8"/>
        <rFont val="Arial"/>
        <charset val="0"/>
      </rPr>
      <t>1592 x 775 x 164 mm</t>
    </r>
    <r>
      <rPr>
        <sz val="11"/>
        <color indexed="8"/>
        <rFont val="汉仪书宋二KW"/>
        <charset val="0"/>
      </rPr>
      <t>，菱形扬声器：最大对角线为</t>
    </r>
    <r>
      <rPr>
        <sz val="11"/>
        <color indexed="8"/>
        <rFont val="Arial"/>
        <charset val="0"/>
      </rPr>
      <t>878</t>
    </r>
    <r>
      <rPr>
        <sz val="11"/>
        <color indexed="8"/>
        <rFont val="汉仪书宋二KW"/>
        <charset val="0"/>
      </rPr>
      <t>毫米</t>
    </r>
  </si>
  <si>
    <t>Russian National Museum of Music (Moscow) 
Российский Национальный музей Музыки. 
俄罗斯国立音乐博物馆（莫斯科）</t>
  </si>
  <si>
    <t>1·25</t>
  </si>
  <si>
    <r>
      <rPr>
        <sz val="11"/>
        <rFont val="Arial"/>
        <charset val="0"/>
      </rPr>
      <t>«Пространственная конструкция №5»
 “5</t>
    </r>
    <r>
      <rPr>
        <sz val="11"/>
        <rFont val="方正书宋_GBK"/>
        <charset val="0"/>
      </rPr>
      <t>号空间结构</t>
    </r>
    <r>
      <rPr>
        <sz val="11"/>
        <rFont val="Arial"/>
        <charset val="0"/>
      </rPr>
      <t>”
Spacial structure No.5</t>
    </r>
  </si>
  <si>
    <r>
      <rPr>
        <sz val="11"/>
        <color indexed="8"/>
        <rFont val="Arial"/>
        <charset val="0"/>
      </rPr>
      <t xml:space="preserve">Алюминий
</t>
    </r>
    <r>
      <rPr>
        <sz val="11"/>
        <color indexed="8"/>
        <rFont val="汉仪书宋二KW"/>
        <charset val="0"/>
      </rPr>
      <t>铝</t>
    </r>
    <r>
      <rPr>
        <sz val="11"/>
        <color indexed="8"/>
        <rFont val="Arial"/>
        <charset val="0"/>
      </rPr>
      <t xml:space="preserve"> 
aluminium</t>
    </r>
  </si>
  <si>
    <r>
      <rPr>
        <sz val="11"/>
        <color indexed="8"/>
        <rFont val="Arial"/>
        <charset val="0"/>
      </rPr>
      <t>34 x 37,5 x 46 см
34 x 37.5 x 46</t>
    </r>
    <r>
      <rPr>
        <sz val="11"/>
        <color indexed="8"/>
        <rFont val="汉仪书宋二KW"/>
        <charset val="0"/>
      </rPr>
      <t>厘米</t>
    </r>
    <r>
      <rPr>
        <sz val="11"/>
        <color indexed="8"/>
        <rFont val="Arial"/>
        <charset val="0"/>
      </rPr>
      <t xml:space="preserve">
34 x 37,5 x 46 cm</t>
    </r>
  </si>
  <si>
    <t>1·26</t>
  </si>
  <si>
    <r>
      <rPr>
        <sz val="11"/>
        <rFont val="Arial"/>
        <charset val="0"/>
      </rPr>
      <t xml:space="preserve">Пространственная конструкция «Овал в овале» 
</t>
    </r>
    <r>
      <rPr>
        <sz val="11"/>
        <rFont val="方正书宋_GBK"/>
        <charset val="0"/>
      </rPr>
      <t>空间结构</t>
    </r>
    <r>
      <rPr>
        <sz val="11"/>
        <rFont val="Arial"/>
        <charset val="0"/>
      </rPr>
      <t>“</t>
    </r>
    <r>
      <rPr>
        <sz val="11"/>
        <rFont val="方正书宋_GBK"/>
        <charset val="0"/>
      </rPr>
      <t>椭圆中的椭圆</t>
    </r>
    <r>
      <rPr>
        <sz val="11"/>
        <rFont val="Arial"/>
        <charset val="0"/>
      </rPr>
      <t>”
Spacial structure 'Oval in an oval'</t>
    </r>
  </si>
  <si>
    <r>
      <rPr>
        <sz val="11"/>
        <color indexed="8"/>
        <rFont val="Arial"/>
        <charset val="0"/>
      </rPr>
      <t xml:space="preserve">Фанера
</t>
    </r>
    <r>
      <rPr>
        <sz val="11"/>
        <color indexed="8"/>
        <rFont val="汉仪书宋二KW"/>
        <charset val="0"/>
      </rPr>
      <t>胶合板</t>
    </r>
    <r>
      <rPr>
        <sz val="11"/>
        <color indexed="8"/>
        <rFont val="Arial"/>
        <charset val="0"/>
      </rPr>
      <t xml:space="preserve">
plywood</t>
    </r>
  </si>
  <si>
    <r>
      <rPr>
        <sz val="11"/>
        <color indexed="8"/>
        <rFont val="Arial"/>
        <charset val="0"/>
      </rPr>
      <t>50 х 82 х 46 см
50 х 82 х 46</t>
    </r>
    <r>
      <rPr>
        <sz val="11"/>
        <color indexed="8"/>
        <rFont val="汉仪书宋二KW"/>
        <charset val="0"/>
      </rPr>
      <t>厘米</t>
    </r>
    <r>
      <rPr>
        <sz val="11"/>
        <color indexed="8"/>
        <rFont val="Arial"/>
        <charset val="0"/>
      </rPr>
      <t xml:space="preserve">
50 х 82 х 46 cm</t>
    </r>
  </si>
  <si>
    <r>
      <rPr>
        <sz val="11"/>
        <color indexed="8"/>
        <rFont val="Arial"/>
        <charset val="0"/>
      </rPr>
      <t xml:space="preserve">Дерево (дуб)
</t>
    </r>
    <r>
      <rPr>
        <sz val="11"/>
        <color indexed="8"/>
        <rFont val="汉仪书宋二KW"/>
        <charset val="0"/>
      </rPr>
      <t>木材（橡树）</t>
    </r>
    <r>
      <rPr>
        <sz val="11"/>
        <color indexed="8"/>
        <rFont val="Arial"/>
        <charset val="0"/>
      </rPr>
      <t xml:space="preserve">
wood (oak)</t>
    </r>
  </si>
  <si>
    <r>
      <rPr>
        <sz val="11"/>
        <color indexed="8"/>
        <rFont val="Arial"/>
        <charset val="0"/>
      </rPr>
      <t>23 х 20 х 15 cm
23 х 20 х 15</t>
    </r>
    <r>
      <rPr>
        <sz val="11"/>
        <color indexed="8"/>
        <rFont val="汉仪书宋二KW"/>
        <charset val="0"/>
      </rPr>
      <t>厘米</t>
    </r>
    <r>
      <rPr>
        <sz val="11"/>
        <color indexed="8"/>
        <rFont val="Arial"/>
        <charset val="0"/>
      </rPr>
      <t xml:space="preserve">
23 х 20 х 15 cm
</t>
    </r>
  </si>
  <si>
    <r>
      <rPr>
        <sz val="11"/>
        <rFont val="Arial"/>
        <charset val="0"/>
      </rPr>
      <t xml:space="preserve">Костюм для спектакля «Смерть Тарелкина». Расплюев, верхняя часть костюма 
</t>
    </r>
    <r>
      <rPr>
        <sz val="11"/>
        <rFont val="方正书宋_GBK"/>
        <charset val="0"/>
      </rPr>
      <t>话剧</t>
    </r>
    <r>
      <rPr>
        <sz val="11"/>
        <rFont val="Arial"/>
        <charset val="0"/>
      </rPr>
      <t>“</t>
    </r>
    <r>
      <rPr>
        <sz val="11"/>
        <rFont val="方正书宋_GBK"/>
        <charset val="0"/>
      </rPr>
      <t>塔列尔金之死</t>
    </r>
    <r>
      <rPr>
        <sz val="11"/>
        <rFont val="Arial"/>
        <charset val="0"/>
      </rPr>
      <t>”</t>
    </r>
    <r>
      <rPr>
        <sz val="11"/>
        <rFont val="方正书宋_GBK"/>
        <charset val="0"/>
      </rPr>
      <t>服装，拉斯普留耶夫，上衣</t>
    </r>
    <r>
      <rPr>
        <sz val="11"/>
        <rFont val="Arial"/>
        <charset val="0"/>
      </rPr>
      <t xml:space="preserve">
Costume for 'The Death of Tarelkin' stage production. Rasplyuev, costume's outer part </t>
    </r>
  </si>
  <si>
    <r>
      <rPr>
        <sz val="11"/>
        <color indexed="8"/>
        <rFont val="Arial"/>
        <charset val="0"/>
      </rPr>
      <t xml:space="preserve">ткань
</t>
    </r>
    <r>
      <rPr>
        <sz val="11"/>
        <color indexed="8"/>
        <rFont val="汉仪书宋二KW"/>
        <charset val="0"/>
      </rPr>
      <t>布</t>
    </r>
    <r>
      <rPr>
        <sz val="11"/>
        <color indexed="8"/>
        <rFont val="Arial"/>
        <charset val="0"/>
      </rPr>
      <t xml:space="preserve">
fabric</t>
    </r>
  </si>
  <si>
    <r>
      <rPr>
        <sz val="11"/>
        <color indexed="8"/>
        <rFont val="Arial"/>
        <charset val="0"/>
      </rPr>
      <t xml:space="preserve">Верх: 51 х 62 см
Низ: 63 х 73 см
</t>
    </r>
    <r>
      <rPr>
        <sz val="11"/>
        <color indexed="8"/>
        <rFont val="汉仪书宋二KW"/>
        <charset val="0"/>
      </rPr>
      <t>上：</t>
    </r>
    <r>
      <rPr>
        <sz val="11"/>
        <color indexed="8"/>
        <rFont val="Arial"/>
        <charset val="0"/>
      </rPr>
      <t>51 х 62</t>
    </r>
    <r>
      <rPr>
        <sz val="11"/>
        <color indexed="8"/>
        <rFont val="汉仪书宋二KW"/>
        <charset val="0"/>
      </rPr>
      <t>厘米</t>
    </r>
    <r>
      <rPr>
        <sz val="11"/>
        <color indexed="8"/>
        <rFont val="Arial"/>
        <charset val="0"/>
      </rPr>
      <t xml:space="preserve">
</t>
    </r>
    <r>
      <rPr>
        <sz val="11"/>
        <color indexed="8"/>
        <rFont val="汉仪书宋二KW"/>
        <charset val="0"/>
      </rPr>
      <t>下：</t>
    </r>
    <r>
      <rPr>
        <sz val="11"/>
        <color indexed="8"/>
        <rFont val="Arial"/>
        <charset val="0"/>
      </rPr>
      <t xml:space="preserve"> 63 х 73</t>
    </r>
    <r>
      <rPr>
        <sz val="11"/>
        <color indexed="8"/>
        <rFont val="汉仪书宋二KW"/>
        <charset val="0"/>
      </rPr>
      <t>厘米</t>
    </r>
    <r>
      <rPr>
        <sz val="11"/>
        <color indexed="8"/>
        <rFont val="Arial"/>
        <charset val="0"/>
      </rPr>
      <t xml:space="preserve">
Top: 51 х 62 cm
Bottom: 63 х 73 cm
</t>
    </r>
  </si>
  <si>
    <t>Workers' culture</t>
  </si>
  <si>
    <t>1·38</t>
  </si>
  <si>
    <r>
      <rPr>
        <sz val="11"/>
        <rFont val="Arial"/>
        <charset val="0"/>
      </rPr>
      <t xml:space="preserve">Костюм для спектакля «Смерть Тарелкина».Расплюев, нижняя часть костюма 
 </t>
    </r>
    <r>
      <rPr>
        <sz val="11"/>
        <rFont val="方正书宋_GBK"/>
        <charset val="0"/>
      </rPr>
      <t>话剧</t>
    </r>
    <r>
      <rPr>
        <sz val="11"/>
        <rFont val="Arial"/>
        <charset val="0"/>
      </rPr>
      <t>“</t>
    </r>
    <r>
      <rPr>
        <sz val="11"/>
        <rFont val="方正书宋_GBK"/>
        <charset val="0"/>
      </rPr>
      <t>塔列尔金之死</t>
    </r>
    <r>
      <rPr>
        <sz val="11"/>
        <rFont val="Arial"/>
        <charset val="0"/>
      </rPr>
      <t>”</t>
    </r>
    <r>
      <rPr>
        <sz val="11"/>
        <rFont val="方正书宋_GBK"/>
        <charset val="0"/>
      </rPr>
      <t>服装，拉斯普留耶夫，下衣</t>
    </r>
    <r>
      <rPr>
        <sz val="11"/>
        <rFont val="Arial"/>
        <charset val="0"/>
      </rPr>
      <t xml:space="preserve">
Costume for 'The Death of Tarelkin' stage production. Rasplyuev, costume's inner part
</t>
    </r>
  </si>
  <si>
    <r>
      <rPr>
        <sz val="11"/>
        <color indexed="8"/>
        <rFont val="Arial"/>
        <charset val="0"/>
      </rPr>
      <t>152 х 147 см
152 х 147</t>
    </r>
    <r>
      <rPr>
        <sz val="11"/>
        <color indexed="8"/>
        <rFont val="汉仪书宋二KW"/>
        <charset val="0"/>
      </rPr>
      <t>厘米</t>
    </r>
    <r>
      <rPr>
        <sz val="11"/>
        <color indexed="8"/>
        <rFont val="Arial"/>
        <charset val="0"/>
      </rPr>
      <t xml:space="preserve">
152 х 147 cm</t>
    </r>
  </si>
  <si>
    <r>
      <rPr>
        <sz val="11"/>
        <rFont val="Arial"/>
        <charset val="0"/>
      </rPr>
      <t xml:space="preserve">Костюм для спектакля «Смерть Тарелкина».Тарелкин, жилетка  
</t>
    </r>
    <r>
      <rPr>
        <sz val="11"/>
        <rFont val="方正书宋_GBK"/>
        <charset val="0"/>
      </rPr>
      <t>话剧</t>
    </r>
    <r>
      <rPr>
        <sz val="11"/>
        <rFont val="Arial"/>
        <charset val="0"/>
      </rPr>
      <t>“</t>
    </r>
    <r>
      <rPr>
        <sz val="11"/>
        <rFont val="方正书宋_GBK"/>
        <charset val="0"/>
      </rPr>
      <t>塔列尔金之死</t>
    </r>
    <r>
      <rPr>
        <sz val="11"/>
        <rFont val="Arial"/>
        <charset val="0"/>
      </rPr>
      <t>”</t>
    </r>
    <r>
      <rPr>
        <sz val="11"/>
        <rFont val="方正书宋_GBK"/>
        <charset val="0"/>
      </rPr>
      <t>服装，塔列尔金，马甲</t>
    </r>
    <r>
      <rPr>
        <sz val="11"/>
        <rFont val="Arial"/>
        <charset val="0"/>
      </rPr>
      <t xml:space="preserve">
Costume for 'The Death of Tarelkin' stage production. Rasplyuev, waistcoat</t>
    </r>
  </si>
  <si>
    <r>
      <rPr>
        <sz val="11"/>
        <color indexed="8"/>
        <rFont val="Arial"/>
        <charset val="0"/>
      </rPr>
      <t xml:space="preserve">60 х 103 см
60 х 103 </t>
    </r>
    <r>
      <rPr>
        <sz val="11"/>
        <color indexed="8"/>
        <rFont val="汉仪书宋二KW"/>
        <charset val="0"/>
      </rPr>
      <t>厘米</t>
    </r>
    <r>
      <rPr>
        <sz val="11"/>
        <color indexed="8"/>
        <rFont val="Arial"/>
        <charset val="0"/>
      </rPr>
      <t xml:space="preserve">
60 х 103 cm</t>
    </r>
  </si>
  <si>
    <r>
      <rPr>
        <sz val="11"/>
        <rFont val="Arial"/>
        <charset val="0"/>
      </rPr>
      <t xml:space="preserve">Костюм для спектакля «Смерть Тарелкина». 
</t>
    </r>
    <r>
      <rPr>
        <sz val="11"/>
        <rFont val="方正书宋_GBK"/>
        <charset val="0"/>
      </rPr>
      <t>话剧</t>
    </r>
    <r>
      <rPr>
        <sz val="11"/>
        <rFont val="Arial"/>
        <charset val="0"/>
      </rPr>
      <t>“</t>
    </r>
    <r>
      <rPr>
        <sz val="11"/>
        <rFont val="方正书宋_GBK"/>
        <charset val="0"/>
      </rPr>
      <t>塔列尔金之死</t>
    </r>
    <r>
      <rPr>
        <sz val="11"/>
        <rFont val="Arial"/>
        <charset val="0"/>
      </rPr>
      <t>”</t>
    </r>
    <r>
      <rPr>
        <sz val="11"/>
        <rFont val="方正书宋_GBK"/>
        <charset val="0"/>
      </rPr>
      <t>服装塔列尔金，短衫</t>
    </r>
    <r>
      <rPr>
        <sz val="11"/>
        <rFont val="Arial"/>
        <charset val="0"/>
      </rPr>
      <t xml:space="preserve">
Costume for 'The Death of Tarelkin' stage production. Rasplyuev, shirt</t>
    </r>
  </si>
  <si>
    <r>
      <rPr>
        <sz val="11"/>
        <color indexed="8"/>
        <rFont val="Arial"/>
        <charset val="0"/>
      </rPr>
      <t>57 х 140 см
57 х 140</t>
    </r>
    <r>
      <rPr>
        <sz val="11"/>
        <color indexed="8"/>
        <rFont val="汉仪书宋二KW"/>
        <charset val="0"/>
      </rPr>
      <t>厘米</t>
    </r>
    <r>
      <rPr>
        <sz val="11"/>
        <color indexed="8"/>
        <rFont val="Arial"/>
        <charset val="0"/>
      </rPr>
      <t xml:space="preserve">
57 х 140 cm</t>
    </r>
  </si>
  <si>
    <r>
      <rPr>
        <sz val="11"/>
        <rFont val="Arial"/>
        <charset val="0"/>
      </rPr>
      <t xml:space="preserve">Костюм для спектакля «Смерть Тарелкина». 
</t>
    </r>
    <r>
      <rPr>
        <sz val="11"/>
        <rFont val="方正书宋_GBK"/>
        <charset val="0"/>
      </rPr>
      <t>话剧</t>
    </r>
    <r>
      <rPr>
        <sz val="11"/>
        <rFont val="Arial"/>
        <charset val="0"/>
      </rPr>
      <t>“</t>
    </r>
    <r>
      <rPr>
        <sz val="11"/>
        <rFont val="方正书宋_GBK"/>
        <charset val="0"/>
      </rPr>
      <t>塔列尔金之死</t>
    </r>
    <r>
      <rPr>
        <sz val="11"/>
        <rFont val="Arial"/>
        <charset val="0"/>
      </rPr>
      <t>”</t>
    </r>
    <r>
      <rPr>
        <sz val="11"/>
        <rFont val="方正书宋_GBK"/>
        <charset val="0"/>
      </rPr>
      <t>服装塔列尔金，裤子</t>
    </r>
    <r>
      <rPr>
        <sz val="11"/>
        <rFont val="Arial"/>
        <charset val="0"/>
      </rPr>
      <t xml:space="preserve">
Costume for 'The Death of Tarelkin' stage production. Rasplyuev, pants</t>
    </r>
  </si>
  <si>
    <r>
      <rPr>
        <sz val="11"/>
        <color indexed="8"/>
        <rFont val="Arial"/>
        <charset val="0"/>
      </rPr>
      <t>103 х 70 см
103 х 70</t>
    </r>
    <r>
      <rPr>
        <sz val="11"/>
        <color indexed="8"/>
        <rFont val="汉仪书宋二KW"/>
        <charset val="0"/>
      </rPr>
      <t>厘米</t>
    </r>
    <r>
      <rPr>
        <sz val="11"/>
        <color indexed="8"/>
        <rFont val="Arial"/>
        <charset val="0"/>
      </rPr>
      <t xml:space="preserve">
103 х 70 cm</t>
    </r>
  </si>
  <si>
    <r>
      <rPr>
        <sz val="11"/>
        <rFont val="Arial"/>
        <charset val="0"/>
      </rPr>
      <t xml:space="preserve">Костюм для спектакля «Смерть Тарелкина». Спортивный костюм 
</t>
    </r>
    <r>
      <rPr>
        <sz val="11"/>
        <rFont val="方正书宋_GBK"/>
        <charset val="0"/>
      </rPr>
      <t>话剧</t>
    </r>
    <r>
      <rPr>
        <sz val="11"/>
        <rFont val="Arial"/>
        <charset val="0"/>
      </rPr>
      <t>“</t>
    </r>
    <r>
      <rPr>
        <sz val="11"/>
        <rFont val="方正书宋_GBK"/>
        <charset val="0"/>
      </rPr>
      <t>塔列尔金之死</t>
    </r>
    <r>
      <rPr>
        <sz val="11"/>
        <rFont val="Arial"/>
        <charset val="0"/>
      </rPr>
      <t>”</t>
    </r>
    <r>
      <rPr>
        <sz val="11"/>
        <rFont val="方正书宋_GBK"/>
        <charset val="0"/>
      </rPr>
      <t>服装，运动服</t>
    </r>
    <r>
      <rPr>
        <sz val="11"/>
        <rFont val="Arial"/>
        <charset val="0"/>
      </rPr>
      <t xml:space="preserve">
Costume for 'The Death of Tarelkin' stage production. Sportswear
</t>
    </r>
  </si>
  <si>
    <r>
      <rPr>
        <sz val="11"/>
        <color indexed="8"/>
        <rFont val="Arial"/>
        <charset val="0"/>
      </rPr>
      <t xml:space="preserve">Верх: 60 х 67 см
Низ: 56 х 68 см
</t>
    </r>
    <r>
      <rPr>
        <sz val="11"/>
        <color indexed="8"/>
        <rFont val="汉仪书宋二KW"/>
        <charset val="0"/>
      </rPr>
      <t>上：</t>
    </r>
    <r>
      <rPr>
        <sz val="11"/>
        <color indexed="8"/>
        <rFont val="Arial"/>
        <charset val="0"/>
      </rPr>
      <t>60 х 67</t>
    </r>
    <r>
      <rPr>
        <sz val="11"/>
        <color indexed="8"/>
        <rFont val="汉仪书宋二KW"/>
        <charset val="0"/>
      </rPr>
      <t>厘米</t>
    </r>
    <r>
      <rPr>
        <sz val="11"/>
        <color indexed="8"/>
        <rFont val="Arial"/>
        <charset val="0"/>
      </rPr>
      <t xml:space="preserve">
</t>
    </r>
    <r>
      <rPr>
        <sz val="11"/>
        <color indexed="8"/>
        <rFont val="汉仪书宋二KW"/>
        <charset val="0"/>
      </rPr>
      <t>下：</t>
    </r>
    <r>
      <rPr>
        <sz val="11"/>
        <color indexed="8"/>
        <rFont val="Arial"/>
        <charset val="0"/>
      </rPr>
      <t>56 х 68</t>
    </r>
    <r>
      <rPr>
        <sz val="11"/>
        <color indexed="8"/>
        <rFont val="汉仪书宋二KW"/>
        <charset val="0"/>
      </rPr>
      <t>厘米</t>
    </r>
    <r>
      <rPr>
        <sz val="11"/>
        <color indexed="8"/>
        <rFont val="Arial"/>
        <charset val="0"/>
      </rPr>
      <t xml:space="preserve">
Top: 60 х 67 cm
Bottom: 56 х 68 cm</t>
    </r>
  </si>
  <si>
    <t>1·39</t>
  </si>
  <si>
    <r>
      <rPr>
        <sz val="11"/>
        <rFont val="Arial"/>
        <charset val="0"/>
      </rPr>
      <t xml:space="preserve">Комбинезон женский спортивный 
</t>
    </r>
    <r>
      <rPr>
        <sz val="11"/>
        <rFont val="方正书宋_GBK"/>
        <charset val="0"/>
      </rPr>
      <t>女式运动连身裤</t>
    </r>
    <r>
      <rPr>
        <sz val="11"/>
        <rFont val="Arial"/>
        <charset val="0"/>
      </rPr>
      <t xml:space="preserve">
Women's sports romper</t>
    </r>
  </si>
  <si>
    <r>
      <rPr>
        <sz val="11"/>
        <color indexed="8"/>
        <rFont val="Arial"/>
        <charset val="0"/>
      </rPr>
      <t>103 х 75 см
103 х 75</t>
    </r>
    <r>
      <rPr>
        <sz val="11"/>
        <color indexed="8"/>
        <rFont val="汉仪书宋二KW"/>
        <charset val="0"/>
      </rPr>
      <t>厘米</t>
    </r>
    <r>
      <rPr>
        <sz val="11"/>
        <color indexed="8"/>
        <rFont val="Arial"/>
        <charset val="0"/>
      </rPr>
      <t xml:space="preserve">
103 х 75 cm
</t>
    </r>
  </si>
  <si>
    <r>
      <rPr>
        <sz val="11"/>
        <rFont val="Arial"/>
        <charset val="0"/>
      </rPr>
      <t xml:space="preserve">Cкладной стул для спектакля «Инга» (вариант с круглым сидением) 
</t>
    </r>
    <r>
      <rPr>
        <sz val="11"/>
        <rFont val="方正书宋_GBK"/>
        <charset val="0"/>
      </rPr>
      <t>话剧</t>
    </r>
    <r>
      <rPr>
        <sz val="11"/>
        <rFont val="Arial"/>
        <charset val="0"/>
      </rPr>
      <t>“</t>
    </r>
    <r>
      <rPr>
        <sz val="11"/>
        <rFont val="方正书宋_GBK"/>
        <charset val="0"/>
      </rPr>
      <t>因佳</t>
    </r>
    <r>
      <rPr>
        <sz val="11"/>
        <rFont val="Arial"/>
        <charset val="0"/>
      </rPr>
      <t>”</t>
    </r>
    <r>
      <rPr>
        <sz val="11"/>
        <rFont val="方正书宋_GBK"/>
        <charset val="0"/>
      </rPr>
      <t>的折叠椅（圆形座椅）</t>
    </r>
    <r>
      <rPr>
        <sz val="11"/>
        <rFont val="Arial"/>
        <charset val="0"/>
      </rPr>
      <t xml:space="preserve">
Folding chair for 'Inga' stage production (round seat version)</t>
    </r>
  </si>
  <si>
    <r>
      <rPr>
        <sz val="11"/>
        <color indexed="8"/>
        <rFont val="Arial"/>
        <charset val="0"/>
      </rPr>
      <t xml:space="preserve">Оргалит, дерево, краска
</t>
    </r>
    <r>
      <rPr>
        <sz val="11"/>
        <color indexed="8"/>
        <rFont val="汉仪书宋二KW"/>
        <charset val="0"/>
      </rPr>
      <t>纤维板、木材、颜料</t>
    </r>
    <r>
      <rPr>
        <sz val="11"/>
        <color indexed="8"/>
        <rFont val="Arial"/>
        <charset val="0"/>
      </rPr>
      <t xml:space="preserve">
fiber board, wood, paint</t>
    </r>
  </si>
  <si>
    <r>
      <rPr>
        <sz val="11"/>
        <color indexed="8"/>
        <rFont val="Arial"/>
        <charset val="0"/>
      </rPr>
      <t>76 х 43 х 56 см (в раскрытом состоянии)
76 х 43 х 56</t>
    </r>
    <r>
      <rPr>
        <sz val="11"/>
        <color indexed="8"/>
        <rFont val="汉仪书宋二KW"/>
        <charset val="0"/>
      </rPr>
      <t>厘米（展开）</t>
    </r>
    <r>
      <rPr>
        <sz val="11"/>
        <color indexed="8"/>
        <rFont val="Arial"/>
        <charset val="0"/>
      </rPr>
      <t xml:space="preserve">
76 х 43 х 56 cm (when unfolded)
</t>
    </r>
  </si>
  <si>
    <t>1·40</t>
  </si>
  <si>
    <r>
      <rPr>
        <sz val="11"/>
        <rFont val="Arial"/>
        <charset val="0"/>
      </rPr>
      <t xml:space="preserve">Cкладной стул для спектакля «Инга»  
</t>
    </r>
    <r>
      <rPr>
        <sz val="11"/>
        <rFont val="方正书宋_GBK"/>
        <charset val="0"/>
      </rPr>
      <t>话剧</t>
    </r>
    <r>
      <rPr>
        <sz val="11"/>
        <rFont val="Arial"/>
        <charset val="0"/>
      </rPr>
      <t>“</t>
    </r>
    <r>
      <rPr>
        <sz val="11"/>
        <rFont val="方正书宋_GBK"/>
        <charset val="0"/>
      </rPr>
      <t>因佳</t>
    </r>
    <r>
      <rPr>
        <sz val="11"/>
        <rFont val="Arial"/>
        <charset val="0"/>
      </rPr>
      <t>”</t>
    </r>
    <r>
      <rPr>
        <sz val="11"/>
        <rFont val="方正书宋_GBK"/>
        <charset val="0"/>
      </rPr>
      <t>的折叠椅</t>
    </r>
    <r>
      <rPr>
        <sz val="11"/>
        <rFont val="Arial"/>
        <charset val="0"/>
      </rPr>
      <t xml:space="preserve">
Folding chair for 'Inga' stage production (round seat version)</t>
    </r>
  </si>
  <si>
    <r>
      <rPr>
        <sz val="11"/>
        <color indexed="8"/>
        <rFont val="Arial"/>
        <charset val="0"/>
      </rPr>
      <t xml:space="preserve">72 х 35 х 40 см (в раскрытом состоянии)
72 х 35 х 40 </t>
    </r>
    <r>
      <rPr>
        <sz val="11"/>
        <color indexed="8"/>
        <rFont val="汉仪书宋二KW"/>
        <charset val="0"/>
      </rPr>
      <t>厘米（展开）</t>
    </r>
    <r>
      <rPr>
        <sz val="11"/>
        <color indexed="8"/>
        <rFont val="Arial"/>
        <charset val="0"/>
      </rPr>
      <t xml:space="preserve">
72 х 35 х 40 cm (when unfolded)
</t>
    </r>
  </si>
  <si>
    <r>
      <rPr>
        <sz val="11"/>
        <rFont val="Arial"/>
        <charset val="0"/>
      </rPr>
      <t xml:space="preserve">Предметы из сервиза с супрематическим рисунком: 1. сахарница; 2-3. чашки 
</t>
    </r>
    <r>
      <rPr>
        <sz val="11"/>
        <rFont val="方正书宋_GBK"/>
        <charset val="0"/>
      </rPr>
      <t>至上主义图案茶具：</t>
    </r>
    <r>
      <rPr>
        <sz val="11"/>
        <rFont val="Arial"/>
        <charset val="0"/>
      </rPr>
      <t>1.</t>
    </r>
    <r>
      <rPr>
        <sz val="11"/>
        <rFont val="方正书宋_GBK"/>
        <charset val="0"/>
      </rPr>
      <t>糖罐；</t>
    </r>
    <r>
      <rPr>
        <sz val="11"/>
        <rFont val="Arial"/>
        <charset val="0"/>
      </rPr>
      <t xml:space="preserve">2-3. </t>
    </r>
    <r>
      <rPr>
        <sz val="11"/>
        <rFont val="方正书宋_GBK"/>
        <charset val="0"/>
      </rPr>
      <t>茶杯</t>
    </r>
    <r>
      <rPr>
        <sz val="11"/>
        <rFont val="Arial"/>
        <charset val="0"/>
      </rPr>
      <t xml:space="preserve">
Items from a set with suprematism-inspired decoration : 1. sugar bowl; 2-3. cups</t>
    </r>
  </si>
  <si>
    <r>
      <rPr>
        <sz val="11"/>
        <color indexed="8"/>
        <rFont val="Arial"/>
        <charset val="0"/>
      </rPr>
      <t xml:space="preserve">Фарфор, трафарет надглазурный
</t>
    </r>
    <r>
      <rPr>
        <sz val="11"/>
        <color indexed="8"/>
        <rFont val="汉仪书宋二KW"/>
        <charset val="0"/>
      </rPr>
      <t>瓷、镂花釉上彩</t>
    </r>
    <r>
      <rPr>
        <sz val="11"/>
        <color indexed="8"/>
        <rFont val="Arial"/>
        <charset val="0"/>
      </rPr>
      <t xml:space="preserve">
Porcelain, over-glaze stencil</t>
    </r>
  </si>
  <si>
    <r>
      <rPr>
        <sz val="11"/>
        <color indexed="8"/>
        <rFont val="Arial"/>
        <charset val="0"/>
      </rPr>
      <t>1. высота 11 см, диаметр горла 8,5 см;
2-3. высота 6 см, диметр горла 11 см
1.</t>
    </r>
    <r>
      <rPr>
        <sz val="11"/>
        <color indexed="8"/>
        <rFont val="汉仪书宋二KW"/>
        <charset val="0"/>
      </rPr>
      <t>高</t>
    </r>
    <r>
      <rPr>
        <sz val="11"/>
        <color indexed="8"/>
        <rFont val="Arial"/>
        <charset val="0"/>
      </rPr>
      <t>11</t>
    </r>
    <r>
      <rPr>
        <sz val="11"/>
        <color indexed="8"/>
        <rFont val="汉仪书宋二KW"/>
        <charset val="0"/>
      </rPr>
      <t>厘米，杯口直径</t>
    </r>
    <r>
      <rPr>
        <sz val="11"/>
        <color indexed="8"/>
        <rFont val="Arial"/>
        <charset val="0"/>
      </rPr>
      <t>8.5</t>
    </r>
    <r>
      <rPr>
        <sz val="11"/>
        <color indexed="8"/>
        <rFont val="汉仪书宋二KW"/>
        <charset val="0"/>
      </rPr>
      <t>厘米；</t>
    </r>
    <r>
      <rPr>
        <sz val="11"/>
        <color indexed="8"/>
        <rFont val="Arial"/>
        <charset val="0"/>
      </rPr>
      <t xml:space="preserve">
</t>
    </r>
  </si>
  <si>
    <t>Private collection of Juri Kamenev (Moscow)\ 
Коллекция Юрия Каменева (Москва)
尤里·卡缅涅夫收藏（莫斯科）</t>
  </si>
  <si>
    <t>1·45</t>
  </si>
  <si>
    <r>
      <rPr>
        <sz val="11"/>
        <color indexed="8"/>
        <rFont val="Arial"/>
        <charset val="0"/>
      </rPr>
      <t>2-3.</t>
    </r>
    <r>
      <rPr>
        <sz val="11"/>
        <color indexed="8"/>
        <rFont val="汉仪书宋二KW"/>
        <charset val="0"/>
      </rPr>
      <t>高</t>
    </r>
    <r>
      <rPr>
        <sz val="11"/>
        <color indexed="8"/>
        <rFont val="Arial"/>
        <charset val="0"/>
      </rPr>
      <t>6</t>
    </r>
    <r>
      <rPr>
        <sz val="11"/>
        <color indexed="8"/>
        <rFont val="汉仪书宋二KW"/>
        <charset val="0"/>
      </rPr>
      <t>厘米，杯口直径</t>
    </r>
    <r>
      <rPr>
        <sz val="11"/>
        <color indexed="8"/>
        <rFont val="Arial"/>
        <charset val="0"/>
      </rPr>
      <t xml:space="preserve">11厘米
1. height 11 cm, top diameter 8,5 cm;
2-3. height 6 cm, top diameter 11 cm
</t>
    </r>
  </si>
  <si>
    <r>
      <rPr>
        <sz val="11"/>
        <rFont val="Arial"/>
        <charset val="0"/>
      </rPr>
      <t xml:space="preserve">Чайный сервиз (7 предметов: блюдо, блюдце, десертное блюдце, чашка, молочник, сахарница, чайник) 
</t>
    </r>
    <r>
      <rPr>
        <sz val="11"/>
        <rFont val="方正书宋_GBK"/>
        <charset val="0"/>
      </rPr>
      <t>茶具（</t>
    </r>
    <r>
      <rPr>
        <sz val="11"/>
        <rFont val="Arial"/>
        <charset val="0"/>
      </rPr>
      <t>7</t>
    </r>
    <r>
      <rPr>
        <sz val="11"/>
        <rFont val="方正书宋_GBK"/>
        <charset val="0"/>
      </rPr>
      <t>件套：大碟子、小碟子、甜点碟子、杯子、牛奶罐、糖罐、茶壶）</t>
    </r>
    <r>
      <rPr>
        <sz val="11"/>
        <rFont val="Arial"/>
        <charset val="0"/>
      </rPr>
      <t xml:space="preserve">
Tea set (7 pieces: plate, saucer, dessert plate, cup, creamer, sugar bowl, tea pot)</t>
    </r>
  </si>
  <si>
    <r>
      <rPr>
        <sz val="11"/>
        <color indexed="8"/>
        <rFont val="Arial"/>
        <charset val="0"/>
      </rPr>
      <t>6 х 41 х 41 см
6 х 41 х 41</t>
    </r>
    <r>
      <rPr>
        <sz val="11"/>
        <color indexed="8"/>
        <rFont val="汉仪书宋二KW"/>
        <charset val="0"/>
      </rPr>
      <t>厘米</t>
    </r>
    <r>
      <rPr>
        <sz val="11"/>
        <color indexed="8"/>
        <rFont val="Arial"/>
        <charset val="0"/>
      </rPr>
      <t xml:space="preserve">
6 х 41 х 41 cm
</t>
    </r>
  </si>
  <si>
    <t>1·46</t>
  </si>
  <si>
    <r>
      <rPr>
        <sz val="11"/>
        <color indexed="8"/>
        <rFont val="Arial"/>
        <charset val="0"/>
      </rPr>
      <t>2 х 16,5 х 16,5 см
2 х 16.5 х 16.5</t>
    </r>
    <r>
      <rPr>
        <sz val="11"/>
        <color indexed="8"/>
        <rFont val="汉仪书宋二KW"/>
        <charset val="0"/>
      </rPr>
      <t>厘米</t>
    </r>
    <r>
      <rPr>
        <sz val="11"/>
        <color indexed="8"/>
        <rFont val="Arial"/>
        <charset val="0"/>
      </rPr>
      <t xml:space="preserve">
2 х 16,5 х 16,5 cm</t>
    </r>
  </si>
  <si>
    <r>
      <rPr>
        <sz val="11"/>
        <color indexed="8"/>
        <rFont val="Arial"/>
        <charset val="0"/>
      </rPr>
      <t>2,5 х 12,5 х 12,5 см
2.5 х 12.5 х 12.5</t>
    </r>
    <r>
      <rPr>
        <sz val="11"/>
        <color indexed="8"/>
        <rFont val="汉仪书宋二KW"/>
        <charset val="0"/>
      </rPr>
      <t>厘米</t>
    </r>
    <r>
      <rPr>
        <sz val="11"/>
        <color indexed="8"/>
        <rFont val="Arial"/>
        <charset val="0"/>
      </rPr>
      <t xml:space="preserve">
2,5 х 12,5 х 12,5 cm</t>
    </r>
  </si>
  <si>
    <r>
      <rPr>
        <sz val="11"/>
        <color indexed="8"/>
        <rFont val="Arial"/>
        <charset val="0"/>
      </rPr>
      <t>7 х 14 х 10,5 см
7 х 14 х 10.5</t>
    </r>
    <r>
      <rPr>
        <sz val="11"/>
        <color indexed="8"/>
        <rFont val="汉仪书宋二KW"/>
        <charset val="0"/>
      </rPr>
      <t>厘米</t>
    </r>
    <r>
      <rPr>
        <sz val="11"/>
        <color indexed="8"/>
        <rFont val="Arial"/>
        <charset val="0"/>
      </rPr>
      <t xml:space="preserve">
7 х 14 х 10,5 cm</t>
    </r>
  </si>
  <si>
    <r>
      <rPr>
        <sz val="11"/>
        <color indexed="8"/>
        <rFont val="Arial"/>
        <charset val="0"/>
      </rPr>
      <t xml:space="preserve">17 х 14 х 12 см
17 х 14 х 12 </t>
    </r>
    <r>
      <rPr>
        <sz val="11"/>
        <color indexed="8"/>
        <rFont val="汉仪书宋二KW"/>
        <charset val="0"/>
      </rPr>
      <t>厘米</t>
    </r>
    <r>
      <rPr>
        <sz val="11"/>
        <color indexed="8"/>
        <rFont val="Arial"/>
        <charset val="0"/>
      </rPr>
      <t xml:space="preserve">
17 х 14 х 12 cm
</t>
    </r>
  </si>
  <si>
    <r>
      <rPr>
        <sz val="11"/>
        <color indexed="8"/>
        <rFont val="Arial"/>
        <charset val="0"/>
      </rPr>
      <t>13 х 20 х 12 см
13 х 20 х 12</t>
    </r>
    <r>
      <rPr>
        <sz val="11"/>
        <color indexed="8"/>
        <rFont val="汉仪书宋二KW"/>
        <charset val="0"/>
      </rPr>
      <t>厘米</t>
    </r>
    <r>
      <rPr>
        <sz val="11"/>
        <color indexed="8"/>
        <rFont val="Arial"/>
        <charset val="0"/>
      </rPr>
      <t xml:space="preserve">
13 х 20 х 12 cm</t>
    </r>
  </si>
  <si>
    <r>
      <rPr>
        <sz val="11"/>
        <color indexed="8"/>
        <rFont val="Arial"/>
        <charset val="0"/>
      </rPr>
      <t>14 х 19,5 х 11 см
14 х 19.5 х 11</t>
    </r>
    <r>
      <rPr>
        <sz val="11"/>
        <color indexed="8"/>
        <rFont val="汉仪书宋二KW"/>
        <charset val="0"/>
      </rPr>
      <t>厘米</t>
    </r>
    <r>
      <rPr>
        <sz val="11"/>
        <color indexed="8"/>
        <rFont val="Arial"/>
        <charset val="0"/>
      </rPr>
      <t xml:space="preserve">
14 х 19,5 х 11 cm</t>
    </r>
  </si>
  <si>
    <r>
      <rPr>
        <sz val="11"/>
        <rFont val="Arial"/>
        <charset val="0"/>
      </rPr>
      <t xml:space="preserve">Сервиз (6 предметов) 
</t>
    </r>
    <r>
      <rPr>
        <sz val="11"/>
        <rFont val="方正书宋_GBK"/>
        <charset val="0"/>
      </rPr>
      <t>茶具（</t>
    </r>
    <r>
      <rPr>
        <sz val="11"/>
        <rFont val="Arial"/>
        <charset val="0"/>
      </rPr>
      <t>6</t>
    </r>
    <r>
      <rPr>
        <sz val="11"/>
        <rFont val="方正书宋_GBK"/>
        <charset val="0"/>
      </rPr>
      <t>件套）</t>
    </r>
    <r>
      <rPr>
        <sz val="11"/>
        <rFont val="Arial"/>
        <charset val="0"/>
      </rPr>
      <t xml:space="preserve">
Tea set (6 pieces)</t>
    </r>
  </si>
  <si>
    <r>
      <rPr>
        <sz val="11"/>
        <color indexed="8"/>
        <rFont val="Arial"/>
        <charset val="0"/>
      </rPr>
      <t xml:space="preserve">Фарфор, трафарет
</t>
    </r>
    <r>
      <rPr>
        <sz val="11"/>
        <color indexed="8"/>
        <rFont val="汉仪书宋二KW"/>
        <charset val="0"/>
      </rPr>
      <t>瓷、镂花</t>
    </r>
    <r>
      <rPr>
        <sz val="11"/>
        <color indexed="8"/>
        <rFont val="Arial"/>
        <charset val="0"/>
      </rPr>
      <t xml:space="preserve">
Porcelain, stencil  </t>
    </r>
  </si>
  <si>
    <r>
      <rPr>
        <sz val="11"/>
        <color indexed="8"/>
        <rFont val="Arial"/>
        <charset val="0"/>
      </rPr>
      <t xml:space="preserve">Высота: от 30 до 35 см, от 12, 5 до 13 см. Ширина от 14 до 15 см.
</t>
    </r>
    <r>
      <rPr>
        <sz val="11"/>
        <color indexed="8"/>
        <rFont val="汉仪书宋二KW"/>
        <charset val="0"/>
      </rPr>
      <t>高</t>
    </r>
    <r>
      <rPr>
        <sz val="11"/>
        <color indexed="8"/>
        <rFont val="Arial"/>
        <charset val="0"/>
      </rPr>
      <t>30-35</t>
    </r>
    <r>
      <rPr>
        <sz val="11"/>
        <color indexed="8"/>
        <rFont val="汉仪书宋二KW"/>
        <charset val="0"/>
      </rPr>
      <t>厘米，</t>
    </r>
    <r>
      <rPr>
        <sz val="11"/>
        <color indexed="8"/>
        <rFont val="Arial"/>
        <charset val="0"/>
      </rPr>
      <t>12.5-13</t>
    </r>
    <r>
      <rPr>
        <sz val="11"/>
        <color indexed="8"/>
        <rFont val="汉仪书宋二KW"/>
        <charset val="0"/>
      </rPr>
      <t>厘米；</t>
    </r>
    <r>
      <rPr>
        <sz val="11"/>
        <color indexed="8"/>
        <rFont val="Arial"/>
        <charset val="0"/>
      </rPr>
      <t xml:space="preserve">
</t>
    </r>
    <r>
      <rPr>
        <sz val="11"/>
        <color indexed="8"/>
        <rFont val="汉仪书宋二KW"/>
        <charset val="0"/>
      </rPr>
      <t>宽</t>
    </r>
    <r>
      <rPr>
        <sz val="11"/>
        <color indexed="8"/>
        <rFont val="Arial"/>
        <charset val="0"/>
      </rPr>
      <t>14-15</t>
    </r>
    <r>
      <rPr>
        <sz val="11"/>
        <color indexed="8"/>
        <rFont val="汉仪书宋二KW"/>
        <charset val="0"/>
      </rPr>
      <t>厘米</t>
    </r>
    <r>
      <rPr>
        <sz val="11"/>
        <color indexed="8"/>
        <rFont val="Arial"/>
        <charset val="0"/>
      </rPr>
      <t xml:space="preserve">
height: from 30 to 35 cm, from 12, 5 to 13 cm. Width from 14 to 15 cm.</t>
    </r>
  </si>
  <si>
    <t>1·47</t>
  </si>
  <si>
    <r>
      <rPr>
        <sz val="11"/>
        <rFont val="Arial"/>
        <charset val="0"/>
      </rPr>
      <t>Детекторный радиоприемник типа «ПФ» (приемник фарфоровый) 
“PF”</t>
    </r>
    <r>
      <rPr>
        <sz val="11"/>
        <rFont val="方正书宋_GBK"/>
        <charset val="0"/>
      </rPr>
      <t>型无线电接收器（瓷器接收器）</t>
    </r>
    <r>
      <rPr>
        <sz val="11"/>
        <rFont val="Arial"/>
        <charset val="0"/>
      </rPr>
      <t xml:space="preserve">
PF-type Detector Radio (porcelain radio)</t>
    </r>
  </si>
  <si>
    <r>
      <rPr>
        <sz val="11"/>
        <color indexed="8"/>
        <rFont val="Arial"/>
        <charset val="0"/>
      </rPr>
      <t>Фарфор, металл</t>
    </r>
    <r>
      <rPr>
        <sz val="11"/>
        <color indexed="8"/>
        <rFont val="汉仪书宋二KW"/>
        <charset val="0"/>
      </rPr>
      <t>瓷器、金属</t>
    </r>
  </si>
  <si>
    <t>высота 13,5 см, диаметр 13, 5 см
高度13.5厘米，直径13,5厘米</t>
  </si>
  <si>
    <t>1·48</t>
  </si>
  <si>
    <t>высота 12,5 см, диаметр 13 см
高度12.5厘米，直径13厘米</t>
  </si>
  <si>
    <r>
      <rPr>
        <sz val="11"/>
        <rFont val="Arial"/>
        <charset val="0"/>
      </rPr>
      <t xml:space="preserve">Линейное построение
</t>
    </r>
    <r>
      <rPr>
        <sz val="11"/>
        <rFont val="方正书宋_GBK"/>
        <charset val="0"/>
      </rPr>
      <t>线性构造</t>
    </r>
    <r>
      <rPr>
        <sz val="11"/>
        <rFont val="Arial"/>
        <charset val="0"/>
      </rPr>
      <t xml:space="preserve">
Linear composition</t>
    </r>
  </si>
  <si>
    <r>
      <rPr>
        <sz val="11"/>
        <color indexed="8"/>
        <rFont val="Arial"/>
        <charset val="0"/>
      </rPr>
      <t xml:space="preserve">Бумага, печать, линогравюра
</t>
    </r>
    <r>
      <rPr>
        <sz val="11"/>
        <color indexed="8"/>
        <rFont val="汉仪书宋二KW"/>
        <charset val="0"/>
      </rPr>
      <t>纸、印刷、漆布刻花</t>
    </r>
    <r>
      <rPr>
        <sz val="11"/>
        <color indexed="8"/>
        <rFont val="Arial"/>
        <charset val="0"/>
      </rPr>
      <t xml:space="preserve">
paper, print, lino print</t>
    </r>
  </si>
  <si>
    <r>
      <rPr>
        <sz val="11"/>
        <color indexed="8"/>
        <rFont val="Arial"/>
        <charset val="0"/>
      </rPr>
      <t xml:space="preserve">
20,5 х 15,0 см - лист; 33,3 х 27,5 см - подложка
</t>
    </r>
    <r>
      <rPr>
        <sz val="11"/>
        <color indexed="8"/>
        <rFont val="汉仪书宋二KW"/>
        <charset val="0"/>
      </rPr>
      <t>纸：</t>
    </r>
    <r>
      <rPr>
        <sz val="11"/>
        <color indexed="8"/>
        <rFont val="Arial"/>
        <charset val="0"/>
      </rPr>
      <t>20.5 х 15.0</t>
    </r>
    <r>
      <rPr>
        <sz val="11"/>
        <color indexed="8"/>
        <rFont val="汉仪书宋二KW"/>
        <charset val="0"/>
      </rPr>
      <t>厘米；</t>
    </r>
    <r>
      <rPr>
        <sz val="11"/>
        <color indexed="8"/>
        <rFont val="Arial"/>
        <charset val="0"/>
      </rPr>
      <t xml:space="preserve">
</t>
    </r>
    <r>
      <rPr>
        <sz val="11"/>
        <color indexed="8"/>
        <rFont val="汉仪书宋二KW"/>
        <charset val="0"/>
      </rPr>
      <t>底板：</t>
    </r>
    <r>
      <rPr>
        <sz val="11"/>
        <color indexed="8"/>
        <rFont val="Arial"/>
        <charset val="0"/>
      </rPr>
      <t>33.3 х 27.5</t>
    </r>
    <r>
      <rPr>
        <sz val="11"/>
        <color indexed="8"/>
        <rFont val="汉仪书宋二KW"/>
        <charset val="0"/>
      </rPr>
      <t>厘米</t>
    </r>
    <r>
      <rPr>
        <sz val="11"/>
        <color indexed="8"/>
        <rFont val="Arial"/>
        <charset val="0"/>
      </rPr>
      <t xml:space="preserve">
20,5 х 15,0 cm - sheet; 33,3 х 27,5 cm - backing board
</t>
    </r>
  </si>
  <si>
    <t>1·57</t>
  </si>
  <si>
    <r>
      <rPr>
        <sz val="11"/>
        <color indexed="8"/>
        <rFont val="Arial"/>
        <charset val="0"/>
      </rPr>
      <t xml:space="preserve">
11,2 х 9,5 см (изображение); 21,2 х 19,3 см (подложка)
11.2 х 9.5</t>
    </r>
    <r>
      <rPr>
        <sz val="11"/>
        <color indexed="8"/>
        <rFont val="汉仪书宋二KW"/>
        <charset val="0"/>
      </rPr>
      <t>厘米（图）；</t>
    </r>
    <r>
      <rPr>
        <sz val="11"/>
        <color indexed="8"/>
        <rFont val="Arial"/>
        <charset val="0"/>
      </rPr>
      <t xml:space="preserve">
21.2 х 19.3</t>
    </r>
    <r>
      <rPr>
        <sz val="11"/>
        <color indexed="8"/>
        <rFont val="汉仪书宋二KW"/>
        <charset val="0"/>
      </rPr>
      <t>厘米（底板）</t>
    </r>
    <r>
      <rPr>
        <sz val="11"/>
        <color indexed="8"/>
        <rFont val="Arial"/>
        <charset val="0"/>
      </rPr>
      <t xml:space="preserve">
11,2 х 9,5 cm (image); 21,2 х 19,3 cm (backing board)
</t>
    </r>
  </si>
  <si>
    <t>1·58</t>
  </si>
  <si>
    <r>
      <rPr>
        <sz val="11"/>
        <rFont val="Arial"/>
        <charset val="0"/>
      </rPr>
      <t xml:space="preserve">Проект костюма для спектакля «Смерть Тарелкина» 
</t>
    </r>
    <r>
      <rPr>
        <sz val="11"/>
        <rFont val="方正书宋_GBK"/>
        <charset val="0"/>
      </rPr>
      <t>话剧</t>
    </r>
    <r>
      <rPr>
        <sz val="11"/>
        <rFont val="Arial"/>
        <charset val="0"/>
      </rPr>
      <t>“</t>
    </r>
    <r>
      <rPr>
        <sz val="11"/>
        <rFont val="方正书宋_GBK"/>
        <charset val="0"/>
      </rPr>
      <t>塔列尔金之死</t>
    </r>
    <r>
      <rPr>
        <sz val="11"/>
        <rFont val="Arial"/>
        <charset val="0"/>
      </rPr>
      <t>”</t>
    </r>
    <r>
      <rPr>
        <sz val="11"/>
        <rFont val="方正书宋_GBK"/>
        <charset val="0"/>
      </rPr>
      <t>服装式样草图</t>
    </r>
    <r>
      <rPr>
        <sz val="11"/>
        <rFont val="Arial"/>
        <charset val="0"/>
      </rPr>
      <t xml:space="preserve">
Costume design for 'The Death of Tarelkin' stage production</t>
    </r>
  </si>
  <si>
    <r>
      <rPr>
        <sz val="11"/>
        <color indexed="8"/>
        <rFont val="Arial"/>
        <charset val="0"/>
      </rPr>
      <t xml:space="preserve">Бумага, карандаш
</t>
    </r>
    <r>
      <rPr>
        <sz val="11"/>
        <color indexed="8"/>
        <rFont val="汉仪书宋二KW"/>
        <charset val="0"/>
      </rPr>
      <t>纸、铅笔</t>
    </r>
    <r>
      <rPr>
        <sz val="11"/>
        <color indexed="8"/>
        <rFont val="Arial"/>
        <charset val="0"/>
      </rPr>
      <t xml:space="preserve">
paper, pencil</t>
    </r>
  </si>
  <si>
    <t>35,7х44,5 см</t>
  </si>
  <si>
    <t>1·83</t>
  </si>
  <si>
    <t>35х33 см</t>
  </si>
  <si>
    <r>
      <rPr>
        <sz val="11"/>
        <rFont val="Arial"/>
        <charset val="0"/>
      </rPr>
      <t xml:space="preserve">Проект производственного костюма 
</t>
    </r>
    <r>
      <rPr>
        <sz val="11"/>
        <rFont val="方正书宋_GBK"/>
        <charset val="0"/>
      </rPr>
      <t>工作服式样草图</t>
    </r>
    <r>
      <rPr>
        <sz val="11"/>
        <rFont val="Arial"/>
        <charset val="0"/>
      </rPr>
      <t xml:space="preserve">
Workwear design</t>
    </r>
  </si>
  <si>
    <t>35,7х44,5</t>
  </si>
  <si>
    <r>
      <rPr>
        <sz val="11"/>
        <rFont val="Arial"/>
        <charset val="0"/>
      </rPr>
      <t xml:space="preserve">Проект спортивного костюма 
</t>
    </r>
    <r>
      <rPr>
        <sz val="11"/>
        <rFont val="方正书宋_GBK"/>
        <charset val="0"/>
      </rPr>
      <t>运动服式样草图</t>
    </r>
    <r>
      <rPr>
        <sz val="11"/>
        <rFont val="Arial"/>
        <charset val="0"/>
      </rPr>
      <t xml:space="preserve">
Sportswear design</t>
    </r>
  </si>
  <si>
    <r>
      <rPr>
        <sz val="11"/>
        <color indexed="8"/>
        <rFont val="Arial"/>
        <charset val="0"/>
      </rPr>
      <t xml:space="preserve">Бумага, гуашь, тушь
</t>
    </r>
    <r>
      <rPr>
        <sz val="11"/>
        <color indexed="8"/>
        <rFont val="汉仪书宋二KW"/>
        <charset val="0"/>
      </rPr>
      <t>纸、水粉、墨</t>
    </r>
    <r>
      <rPr>
        <sz val="11"/>
        <color indexed="8"/>
        <rFont val="Arial"/>
        <charset val="0"/>
      </rPr>
      <t xml:space="preserve">
paper, gouache, ink</t>
    </r>
  </si>
  <si>
    <r>
      <rPr>
        <sz val="11"/>
        <color indexed="8"/>
        <rFont val="Arial"/>
        <charset val="0"/>
      </rPr>
      <t xml:space="preserve">33,5 х 22 см
33.5 х 22 </t>
    </r>
    <r>
      <rPr>
        <sz val="11"/>
        <color indexed="8"/>
        <rFont val="汉仪书宋二KW"/>
        <charset val="0"/>
      </rPr>
      <t>厘米</t>
    </r>
    <r>
      <rPr>
        <sz val="11"/>
        <color indexed="8"/>
        <rFont val="Arial"/>
        <charset val="0"/>
      </rPr>
      <t xml:space="preserve">
33,5 х 22 cm              </t>
    </r>
  </si>
  <si>
    <r>
      <rPr>
        <sz val="11"/>
        <color indexed="8"/>
        <rFont val="Arial"/>
        <charset val="0"/>
      </rPr>
      <t xml:space="preserve">30,5 х 22 см
30.5 х 22 </t>
    </r>
    <r>
      <rPr>
        <sz val="11"/>
        <color indexed="8"/>
        <rFont val="汉仪书宋二KW"/>
        <charset val="0"/>
      </rPr>
      <t>厘米</t>
    </r>
    <r>
      <rPr>
        <sz val="11"/>
        <color indexed="8"/>
        <rFont val="Arial"/>
        <charset val="0"/>
      </rPr>
      <t xml:space="preserve">
30,5 х 22 cm</t>
    </r>
  </si>
  <si>
    <r>
      <rPr>
        <sz val="11"/>
        <color indexed="8"/>
        <rFont val="Arial"/>
        <charset val="0"/>
      </rPr>
      <t xml:space="preserve">29 х 20,5 см
29 х 20.5 </t>
    </r>
    <r>
      <rPr>
        <sz val="11"/>
        <color indexed="8"/>
        <rFont val="汉仪书宋二KW"/>
        <charset val="0"/>
      </rPr>
      <t>厘米</t>
    </r>
    <r>
      <rPr>
        <sz val="11"/>
        <color indexed="8"/>
        <rFont val="Arial"/>
        <charset val="0"/>
      </rPr>
      <t xml:space="preserve">
29 х 20,5 cm</t>
    </r>
  </si>
  <si>
    <r>
      <rPr>
        <sz val="11"/>
        <rFont val="Arial"/>
        <charset val="0"/>
      </rPr>
      <t>Композиция из цикла «Аристография»
“</t>
    </r>
    <r>
      <rPr>
        <sz val="11"/>
        <rFont val="方正书宋_GBK"/>
        <charset val="0"/>
      </rPr>
      <t>最好的构图</t>
    </r>
    <r>
      <rPr>
        <sz val="11"/>
        <rFont val="Arial"/>
        <charset val="0"/>
      </rPr>
      <t>”</t>
    </r>
    <r>
      <rPr>
        <sz val="11"/>
        <rFont val="方正书宋_GBK"/>
        <charset val="0"/>
      </rPr>
      <t>系列作品</t>
    </r>
    <r>
      <rPr>
        <sz val="11"/>
        <rFont val="Arial"/>
        <charset val="0"/>
      </rPr>
      <t xml:space="preserve">
Composition from the 'Aristography' series</t>
    </r>
  </si>
  <si>
    <r>
      <rPr>
        <sz val="11"/>
        <color indexed="8"/>
        <rFont val="Arial"/>
        <charset val="0"/>
      </rPr>
      <t xml:space="preserve">
29,9 х 23,7 см
29.9 х 23.7 </t>
    </r>
    <r>
      <rPr>
        <sz val="11"/>
        <color indexed="8"/>
        <rFont val="汉仪书宋二KW"/>
        <charset val="0"/>
      </rPr>
      <t>厘米</t>
    </r>
    <r>
      <rPr>
        <sz val="11"/>
        <color indexed="8"/>
        <rFont val="Arial"/>
        <charset val="0"/>
      </rPr>
      <t xml:space="preserve">
29,9 х 23,7 cm</t>
    </r>
  </si>
  <si>
    <t>1·84</t>
  </si>
  <si>
    <r>
      <rPr>
        <sz val="11"/>
        <color indexed="8"/>
        <rFont val="Arial"/>
        <charset val="0"/>
      </rPr>
      <t xml:space="preserve">
30,5 х 24,0 см
30.5 х 24.0 </t>
    </r>
    <r>
      <rPr>
        <sz val="11"/>
        <color indexed="8"/>
        <rFont val="汉仪书宋二KW"/>
        <charset val="0"/>
      </rPr>
      <t>厘米</t>
    </r>
    <r>
      <rPr>
        <sz val="11"/>
        <color indexed="8"/>
        <rFont val="Arial"/>
        <charset val="0"/>
      </rPr>
      <t xml:space="preserve">
30,5 х 24,0 cm
</t>
    </r>
  </si>
  <si>
    <t>1·85</t>
  </si>
  <si>
    <r>
      <rPr>
        <sz val="11"/>
        <color indexed="8"/>
        <rFont val="Arial"/>
        <charset val="0"/>
      </rPr>
      <t xml:space="preserve">
24,0 х 29,7 см
24.0 х 29.7 </t>
    </r>
    <r>
      <rPr>
        <sz val="11"/>
        <color indexed="8"/>
        <rFont val="汉仪书宋二KW"/>
        <charset val="0"/>
      </rPr>
      <t>厘米</t>
    </r>
    <r>
      <rPr>
        <sz val="11"/>
        <color indexed="8"/>
        <rFont val="Arial"/>
        <charset val="0"/>
      </rPr>
      <t xml:space="preserve">
24,0 х 29,7 cm
</t>
    </r>
  </si>
  <si>
    <t>1·86</t>
  </si>
  <si>
    <r>
      <rPr>
        <sz val="11"/>
        <color indexed="8"/>
        <rFont val="Arial"/>
        <charset val="0"/>
      </rPr>
      <t xml:space="preserve">Картон; гуашь, тушь
</t>
    </r>
    <r>
      <rPr>
        <sz val="11"/>
        <color indexed="8"/>
        <rFont val="汉仪书宋二KW"/>
        <charset val="0"/>
      </rPr>
      <t>纸板、水粉、墨</t>
    </r>
    <r>
      <rPr>
        <sz val="11"/>
        <color indexed="8"/>
        <rFont val="Arial"/>
        <charset val="0"/>
      </rPr>
      <t xml:space="preserve">
cardboard; gouache, ink</t>
    </r>
  </si>
  <si>
    <r>
      <rPr>
        <sz val="11"/>
        <color indexed="8"/>
        <rFont val="Arial"/>
        <charset val="0"/>
      </rPr>
      <t xml:space="preserve">
29,7 х 23,6 см
29.7 х 23.6 </t>
    </r>
    <r>
      <rPr>
        <sz val="11"/>
        <color indexed="8"/>
        <rFont val="汉仪书宋二KW"/>
        <charset val="0"/>
      </rPr>
      <t>厘米</t>
    </r>
    <r>
      <rPr>
        <sz val="11"/>
        <color indexed="8"/>
        <rFont val="Arial"/>
        <charset val="0"/>
      </rPr>
      <t xml:space="preserve">
29,7 х 23,6 cm
</t>
    </r>
  </si>
  <si>
    <t>1·87</t>
  </si>
  <si>
    <r>
      <rPr>
        <sz val="11"/>
        <color indexed="8"/>
        <rFont val="Arial"/>
        <charset val="0"/>
      </rPr>
      <t xml:space="preserve">Бумага; гуашь, тушь
</t>
    </r>
    <r>
      <rPr>
        <sz val="11"/>
        <color indexed="8"/>
        <rFont val="汉仪书宋二KW"/>
        <charset val="0"/>
      </rPr>
      <t>纸、水粉、墨</t>
    </r>
    <r>
      <rPr>
        <sz val="11"/>
        <color indexed="8"/>
        <rFont val="Arial"/>
        <charset val="0"/>
      </rPr>
      <t xml:space="preserve">
paper; gouache, ink</t>
    </r>
  </si>
  <si>
    <r>
      <rPr>
        <sz val="11"/>
        <color indexed="8"/>
        <rFont val="Arial"/>
        <charset val="0"/>
      </rPr>
      <t xml:space="preserve">
30,3 х 24,2 см
30.3 х 24.2 </t>
    </r>
    <r>
      <rPr>
        <sz val="11"/>
        <color indexed="8"/>
        <rFont val="汉仪书宋二KW"/>
        <charset val="0"/>
      </rPr>
      <t>厘米</t>
    </r>
    <r>
      <rPr>
        <sz val="11"/>
        <color indexed="8"/>
        <rFont val="Arial"/>
        <charset val="0"/>
      </rPr>
      <t xml:space="preserve">
30,3 х 24,2 cm
</t>
    </r>
  </si>
  <si>
    <t>1·89</t>
  </si>
  <si>
    <r>
      <rPr>
        <sz val="11"/>
        <rFont val="Arial"/>
        <charset val="0"/>
      </rPr>
      <t xml:space="preserve">Чернильницы-«непроливайки» с отвинчивающейся крышкой, 2 шт.
</t>
    </r>
    <r>
      <rPr>
        <sz val="11"/>
        <rFont val="方正书宋_GBK"/>
        <charset val="0"/>
      </rPr>
      <t>带螺帽的不外溢墨水盒（</t>
    </r>
    <r>
      <rPr>
        <sz val="11"/>
        <rFont val="Arial"/>
        <charset val="0"/>
      </rPr>
      <t>2</t>
    </r>
    <r>
      <rPr>
        <sz val="11"/>
        <rFont val="方正书宋_GBK"/>
        <charset val="0"/>
      </rPr>
      <t>个）</t>
    </r>
    <r>
      <rPr>
        <sz val="11"/>
        <rFont val="Arial"/>
        <charset val="0"/>
      </rPr>
      <t xml:space="preserve">
Tip-proof ink pots with screw tops, 2 pieces </t>
    </r>
  </si>
  <si>
    <r>
      <rPr>
        <sz val="11"/>
        <color indexed="8"/>
        <rFont val="Arial"/>
        <charset val="0"/>
      </rPr>
      <t xml:space="preserve">карболит
</t>
    </r>
    <r>
      <rPr>
        <sz val="11"/>
        <color indexed="8"/>
        <rFont val="汉仪书宋二KW"/>
        <charset val="0"/>
      </rPr>
      <t>塑胶</t>
    </r>
    <r>
      <rPr>
        <sz val="11"/>
        <color indexed="8"/>
        <rFont val="Arial"/>
        <charset val="0"/>
      </rPr>
      <t xml:space="preserve">
carbolite</t>
    </r>
  </si>
  <si>
    <r>
      <rPr>
        <sz val="11"/>
        <color indexed="8"/>
        <rFont val="Arial"/>
        <charset val="0"/>
      </rPr>
      <t xml:space="preserve">диаметр 4-4,7 см. Высота: 4-5 см
</t>
    </r>
    <r>
      <rPr>
        <sz val="11"/>
        <color indexed="8"/>
        <rFont val="汉仪书宋二KW"/>
        <charset val="0"/>
      </rPr>
      <t>直径</t>
    </r>
    <r>
      <rPr>
        <sz val="11"/>
        <color indexed="8"/>
        <rFont val="Arial"/>
        <charset val="0"/>
      </rPr>
      <t xml:space="preserve"> 4-4.7 </t>
    </r>
    <r>
      <rPr>
        <sz val="11"/>
        <color indexed="8"/>
        <rFont val="汉仪书宋二KW"/>
        <charset val="0"/>
      </rPr>
      <t>厘米，高</t>
    </r>
    <r>
      <rPr>
        <sz val="11"/>
        <color indexed="8"/>
        <rFont val="Arial"/>
        <charset val="0"/>
      </rPr>
      <t>4-5</t>
    </r>
    <r>
      <rPr>
        <sz val="11"/>
        <color indexed="8"/>
        <rFont val="汉仪书宋二KW"/>
        <charset val="0"/>
      </rPr>
      <t>厘米</t>
    </r>
    <r>
      <rPr>
        <sz val="11"/>
        <color indexed="8"/>
        <rFont val="Arial"/>
        <charset val="0"/>
      </rPr>
      <t xml:space="preserve">
diameter 4-4,7 cm. height: 4-5 cm</t>
    </r>
  </si>
  <si>
    <t>1-学校书桌 school desk</t>
  </si>
  <si>
    <t>Private collection of Vadim Volfson (Museum of Books), (Moscow) Коллекция Вадима Вольфсона (Музей книги)
瓦吉姆·沃尔夫森收藏（书籍博物馆）</t>
  </si>
  <si>
    <t>1·104</t>
  </si>
  <si>
    <r>
      <rPr>
        <sz val="11"/>
        <rFont val="Arial"/>
        <charset val="0"/>
      </rPr>
      <t>Чернильница-«непроливайка»</t>
    </r>
    <r>
      <rPr>
        <sz val="11"/>
        <rFont val="方正书宋_GBK"/>
        <charset val="0"/>
      </rPr>
      <t>不漏墨池</t>
    </r>
  </si>
  <si>
    <r>
      <rPr>
        <sz val="11"/>
        <color indexed="8"/>
        <rFont val="Arial"/>
        <charset val="0"/>
      </rPr>
      <t>фарфор</t>
    </r>
    <r>
      <rPr>
        <sz val="11"/>
        <color indexed="8"/>
        <rFont val="汉仪书宋二KW"/>
        <charset val="0"/>
      </rPr>
      <t>瓷器</t>
    </r>
  </si>
  <si>
    <r>
      <rPr>
        <sz val="11"/>
        <color indexed="8"/>
        <rFont val="Arial"/>
        <charset val="0"/>
      </rPr>
      <t>диаметр в пределах 60 мм, высота в пределах 50 мм</t>
    </r>
    <r>
      <rPr>
        <sz val="11"/>
        <color indexed="8"/>
        <rFont val="汉仪书宋二KW"/>
        <charset val="0"/>
      </rPr>
      <t>直径小于</t>
    </r>
    <r>
      <rPr>
        <sz val="11"/>
        <color indexed="8"/>
        <rFont val="Arial"/>
        <charset val="0"/>
      </rPr>
      <t>60</t>
    </r>
    <r>
      <rPr>
        <sz val="11"/>
        <color indexed="8"/>
        <rFont val="汉仪书宋二KW"/>
        <charset val="0"/>
      </rPr>
      <t>毫米，高度小于</t>
    </r>
    <r>
      <rPr>
        <sz val="11"/>
        <color indexed="8"/>
        <rFont val="Arial"/>
        <charset val="0"/>
      </rPr>
      <t>50</t>
    </r>
    <r>
      <rPr>
        <sz val="11"/>
        <color indexed="8"/>
        <rFont val="汉仪书宋二KW"/>
        <charset val="0"/>
      </rPr>
      <t>毫米</t>
    </r>
  </si>
  <si>
    <r>
      <rPr>
        <sz val="11"/>
        <rFont val="Arial"/>
        <charset val="0"/>
      </rPr>
      <t>Чернильница встроенная для парты</t>
    </r>
    <r>
      <rPr>
        <sz val="11"/>
        <rFont val="方正书宋_GBK"/>
        <charset val="0"/>
      </rPr>
      <t>内置办公桌墨水池</t>
    </r>
  </si>
  <si>
    <r>
      <rPr>
        <sz val="11"/>
        <color indexed="8"/>
        <rFont val="Arial"/>
        <charset val="0"/>
      </rPr>
      <t>размеры в пределах 50 х 50 х 50 мм</t>
    </r>
    <r>
      <rPr>
        <sz val="11"/>
        <color indexed="8"/>
        <rFont val="汉仪书宋二KW"/>
        <charset val="0"/>
      </rPr>
      <t>尺寸</t>
    </r>
    <r>
      <rPr>
        <sz val="11"/>
        <color indexed="8"/>
        <rFont val="Arial"/>
        <charset val="0"/>
      </rPr>
      <t>50 x 50 x 50</t>
    </r>
    <r>
      <rPr>
        <sz val="11"/>
        <color indexed="8"/>
        <rFont val="汉仪书宋二KW"/>
        <charset val="0"/>
      </rPr>
      <t>毫米</t>
    </r>
  </si>
  <si>
    <r>
      <rPr>
        <sz val="11"/>
        <rFont val="Arial"/>
        <charset val="0"/>
      </rPr>
      <t>Чернила "Радуга-2" баночка</t>
    </r>
    <r>
      <rPr>
        <sz val="11"/>
        <rFont val="方正书宋_GBK"/>
        <charset val="0"/>
      </rPr>
      <t>墨水</t>
    </r>
    <r>
      <rPr>
        <sz val="11"/>
        <rFont val="Arial"/>
        <charset val="0"/>
      </rPr>
      <t>“</t>
    </r>
    <r>
      <rPr>
        <sz val="11"/>
        <rFont val="方正书宋_GBK"/>
        <charset val="0"/>
      </rPr>
      <t>彩虹</t>
    </r>
    <r>
      <rPr>
        <sz val="11"/>
        <rFont val="Arial"/>
        <charset val="0"/>
      </rPr>
      <t>2”</t>
    </r>
    <r>
      <rPr>
        <sz val="11"/>
        <rFont val="方正书宋_GBK"/>
        <charset val="0"/>
      </rPr>
      <t>罐</t>
    </r>
  </si>
  <si>
    <r>
      <rPr>
        <sz val="11"/>
        <color indexed="8"/>
        <rFont val="Arial"/>
        <charset val="0"/>
      </rPr>
      <t>стекло, пластмасса, бумажная этикетка</t>
    </r>
    <r>
      <rPr>
        <sz val="11"/>
        <color indexed="8"/>
        <rFont val="汉仪书宋二KW"/>
        <charset val="0"/>
      </rPr>
      <t>玻璃，塑料，纸质标签</t>
    </r>
  </si>
  <si>
    <r>
      <rPr>
        <sz val="11"/>
        <color indexed="8"/>
        <rFont val="Arial"/>
        <charset val="0"/>
      </rPr>
      <t>размер в пределах 8 х 8 х 8 см</t>
    </r>
    <r>
      <rPr>
        <sz val="11"/>
        <color indexed="8"/>
        <rFont val="汉仪书宋二KW"/>
        <charset val="0"/>
      </rPr>
      <t>尺寸</t>
    </r>
    <r>
      <rPr>
        <sz val="11"/>
        <color indexed="8"/>
        <rFont val="Arial"/>
        <charset val="0"/>
      </rPr>
      <t>8 x 8 x 8cm</t>
    </r>
  </si>
  <si>
    <r>
      <rPr>
        <sz val="11"/>
        <rFont val="Arial"/>
        <charset val="0"/>
      </rPr>
      <t>Тушь черная - баночка</t>
    </r>
    <r>
      <rPr>
        <sz val="11"/>
        <rFont val="方正书宋_GBK"/>
        <charset val="0"/>
      </rPr>
      <t>黑色墨水</t>
    </r>
    <r>
      <rPr>
        <sz val="11"/>
        <rFont val="Arial"/>
        <charset val="0"/>
      </rPr>
      <t>-</t>
    </r>
    <r>
      <rPr>
        <sz val="11"/>
        <rFont val="方正书宋_GBK"/>
        <charset val="0"/>
      </rPr>
      <t>罐子</t>
    </r>
  </si>
  <si>
    <r>
      <rPr>
        <sz val="11"/>
        <color indexed="8"/>
        <rFont val="Arial"/>
        <charset val="0"/>
      </rPr>
      <t>размер в пределах 6 х 6 х 10 см</t>
    </r>
    <r>
      <rPr>
        <sz val="11"/>
        <color indexed="8"/>
        <rFont val="汉仪书宋二KW"/>
        <charset val="0"/>
      </rPr>
      <t>尺寸</t>
    </r>
    <r>
      <rPr>
        <sz val="11"/>
        <color indexed="8"/>
        <rFont val="Arial"/>
        <charset val="0"/>
      </rPr>
      <t>6 x 6 x 10</t>
    </r>
    <r>
      <rPr>
        <sz val="11"/>
        <color indexed="8"/>
        <rFont val="汉仪书宋二KW"/>
        <charset val="0"/>
      </rPr>
      <t>厘米</t>
    </r>
  </si>
  <si>
    <r>
      <rPr>
        <sz val="11"/>
        <rFont val="Arial"/>
        <charset val="0"/>
      </rPr>
      <t xml:space="preserve">Тушь черная - баночка, коробка
</t>
    </r>
    <r>
      <rPr>
        <sz val="11"/>
        <rFont val="方正书宋_GBK"/>
        <charset val="0"/>
      </rPr>
      <t>黑色墨水</t>
    </r>
    <r>
      <rPr>
        <sz val="11"/>
        <rFont val="Arial"/>
        <charset val="0"/>
      </rPr>
      <t xml:space="preserve">—— </t>
    </r>
    <r>
      <rPr>
        <sz val="11"/>
        <rFont val="方正书宋_GBK"/>
        <charset val="0"/>
      </rPr>
      <t>小罐、盒子</t>
    </r>
    <r>
      <rPr>
        <sz val="11"/>
        <rFont val="Arial"/>
        <charset val="0"/>
      </rPr>
      <t xml:space="preserve">
Black ink - pot, box</t>
    </r>
  </si>
  <si>
    <r>
      <rPr>
        <sz val="11"/>
        <color indexed="8"/>
        <rFont val="Arial"/>
        <charset val="0"/>
      </rPr>
      <t xml:space="preserve">стекло, пластик, картон
</t>
    </r>
    <r>
      <rPr>
        <sz val="11"/>
        <color indexed="8"/>
        <rFont val="汉仪书宋二KW"/>
        <charset val="0"/>
      </rPr>
      <t>玻璃、塑料、纸板</t>
    </r>
    <r>
      <rPr>
        <sz val="11"/>
        <color indexed="8"/>
        <rFont val="Arial"/>
        <charset val="0"/>
      </rPr>
      <t xml:space="preserve">
glass, plastic, cardboard</t>
    </r>
  </si>
  <si>
    <r>
      <rPr>
        <sz val="11"/>
        <color indexed="8"/>
        <rFont val="Arial"/>
        <charset val="0"/>
      </rPr>
      <t xml:space="preserve">Размер баночкиа: 6, 9 х 5,5 см. Коробка: 6 х 6 см
</t>
    </r>
    <r>
      <rPr>
        <sz val="11"/>
        <color indexed="8"/>
        <rFont val="汉仪书宋二KW"/>
        <charset val="0"/>
      </rPr>
      <t>小罐尺寸：</t>
    </r>
    <r>
      <rPr>
        <sz val="11"/>
        <color indexed="8"/>
        <rFont val="Arial"/>
        <charset val="0"/>
      </rPr>
      <t xml:space="preserve"> 6.9 х 5.5 </t>
    </r>
    <r>
      <rPr>
        <sz val="11"/>
        <color indexed="8"/>
        <rFont val="汉仪书宋二KW"/>
        <charset val="0"/>
      </rPr>
      <t>厘米</t>
    </r>
    <r>
      <rPr>
        <sz val="11"/>
        <color indexed="8"/>
        <rFont val="Arial"/>
        <charset val="0"/>
      </rPr>
      <t xml:space="preserve"> 
</t>
    </r>
    <r>
      <rPr>
        <sz val="11"/>
        <color indexed="8"/>
        <rFont val="汉仪书宋二KW"/>
        <charset val="0"/>
      </rPr>
      <t>盒子尺寸：</t>
    </r>
    <r>
      <rPr>
        <sz val="11"/>
        <color indexed="8"/>
        <rFont val="Arial"/>
        <charset val="0"/>
      </rPr>
      <t xml:space="preserve">6 х 6 </t>
    </r>
    <r>
      <rPr>
        <sz val="11"/>
        <color indexed="8"/>
        <rFont val="汉仪书宋二KW"/>
        <charset val="0"/>
      </rPr>
      <t>厘米</t>
    </r>
    <r>
      <rPr>
        <sz val="11"/>
        <color indexed="8"/>
        <rFont val="Arial"/>
        <charset val="0"/>
      </rPr>
      <t xml:space="preserve">
Pot size: 6, 9 х 5,5 cm. Box: 6 х 6 cm
</t>
    </r>
  </si>
  <si>
    <r>
      <rPr>
        <sz val="11"/>
        <rFont val="Arial"/>
        <charset val="0"/>
      </rPr>
      <t xml:space="preserve">Чернила для авторучек синие - баночка
</t>
    </r>
    <r>
      <rPr>
        <sz val="11"/>
        <rFont val="方正书宋_GBK"/>
        <charset val="0"/>
      </rPr>
      <t>钢笔墨</t>
    </r>
  </si>
  <si>
    <t>стекло, пластик, бумажная этикетка
玻璃，塑料，纸签</t>
  </si>
  <si>
    <t xml:space="preserve">Размер баночкиа: 6, 9 х 5,5 см. 
小罐尺寸： 6.9 х 5.5 厘米 
 Box: 6 х 6 cm
</t>
  </si>
  <si>
    <r>
      <rPr>
        <sz val="11"/>
        <rFont val="Arial"/>
        <charset val="0"/>
      </rPr>
      <t>Упаковка перьев для письма</t>
    </r>
    <r>
      <rPr>
        <sz val="11"/>
        <rFont val="方正书宋_GBK"/>
        <charset val="0"/>
      </rPr>
      <t>书写笔包装</t>
    </r>
  </si>
  <si>
    <r>
      <rPr>
        <sz val="11"/>
        <color indexed="8"/>
        <rFont val="Arial"/>
        <charset val="0"/>
      </rPr>
      <t>картон, бумага, типографская печать</t>
    </r>
    <r>
      <rPr>
        <sz val="11"/>
        <color indexed="8"/>
        <rFont val="汉仪书宋二KW"/>
        <charset val="0"/>
      </rPr>
      <t>纸板，纸制品，印刷品</t>
    </r>
  </si>
  <si>
    <r>
      <rPr>
        <sz val="11"/>
        <color indexed="8"/>
        <rFont val="Arial"/>
        <charset val="0"/>
      </rPr>
      <t>размеры в пределах 8 х 6 х 4 см</t>
    </r>
    <r>
      <rPr>
        <sz val="11"/>
        <color indexed="8"/>
        <rFont val="汉仪书宋二KW"/>
        <charset val="0"/>
      </rPr>
      <t>尺寸</t>
    </r>
    <r>
      <rPr>
        <sz val="11"/>
        <color indexed="8"/>
        <rFont val="Arial"/>
        <charset val="0"/>
      </rPr>
      <t>8 x 6 x 4</t>
    </r>
    <r>
      <rPr>
        <sz val="11"/>
        <color indexed="8"/>
        <rFont val="汉仪书宋二KW"/>
        <charset val="0"/>
      </rPr>
      <t>厘米</t>
    </r>
  </si>
  <si>
    <r>
      <rPr>
        <sz val="11"/>
        <rFont val="Arial"/>
        <charset val="0"/>
      </rPr>
      <t xml:space="preserve">Пенал школьный с портретом юного В.И. Ленина
</t>
    </r>
    <r>
      <rPr>
        <sz val="11"/>
        <rFont val="方正书宋_GBK"/>
        <charset val="0"/>
      </rPr>
      <t>印有少年列宁肖像的铅笔盒</t>
    </r>
    <r>
      <rPr>
        <sz val="11"/>
        <rFont val="Arial"/>
        <charset val="0"/>
      </rPr>
      <t xml:space="preserve">
Pencil box featuring young Lenin's portrait</t>
    </r>
  </si>
  <si>
    <r>
      <rPr>
        <sz val="11"/>
        <color indexed="8"/>
        <rFont val="Arial"/>
        <charset val="0"/>
      </rPr>
      <t xml:space="preserve">дерево
</t>
    </r>
    <r>
      <rPr>
        <sz val="11"/>
        <color indexed="8"/>
        <rFont val="汉仪书宋二KW"/>
        <charset val="0"/>
      </rPr>
      <t>木材</t>
    </r>
    <r>
      <rPr>
        <sz val="11"/>
        <color indexed="8"/>
        <rFont val="Arial"/>
        <charset val="0"/>
      </rPr>
      <t xml:space="preserve">
wood</t>
    </r>
  </si>
  <si>
    <r>
      <rPr>
        <sz val="11"/>
        <color indexed="8"/>
        <rFont val="Arial"/>
        <charset val="0"/>
      </rPr>
      <t xml:space="preserve">21,5 х 5,5 х 2,5 см
21.5 х 5.5 х 2.5 </t>
    </r>
    <r>
      <rPr>
        <sz val="11"/>
        <color indexed="8"/>
        <rFont val="汉仪书宋二KW"/>
        <charset val="0"/>
      </rPr>
      <t>厘米</t>
    </r>
    <r>
      <rPr>
        <sz val="11"/>
        <color indexed="8"/>
        <rFont val="Arial"/>
        <charset val="0"/>
      </rPr>
      <t xml:space="preserve">
21,5 х 5,5 х 2,5 cm</t>
    </r>
  </si>
  <si>
    <r>
      <rPr>
        <sz val="11"/>
        <rFont val="Arial"/>
        <charset val="0"/>
      </rPr>
      <t>Набор держатели для перьев с перьями, 6 шт.</t>
    </r>
    <r>
      <rPr>
        <sz val="11"/>
        <rFont val="方正书宋_GBK"/>
        <charset val="0"/>
      </rPr>
      <t>一套带有笔尖的笔尖支架，</t>
    </r>
    <r>
      <rPr>
        <sz val="11"/>
        <rFont val="Arial"/>
        <charset val="0"/>
      </rPr>
      <t>6</t>
    </r>
    <r>
      <rPr>
        <sz val="11"/>
        <rFont val="方正书宋_GBK"/>
        <charset val="0"/>
      </rPr>
      <t>个。</t>
    </r>
  </si>
  <si>
    <r>
      <rPr>
        <sz val="11"/>
        <color indexed="8"/>
        <rFont val="Arial"/>
        <charset val="0"/>
      </rPr>
      <t>дерево, пластмасса, металл</t>
    </r>
    <r>
      <rPr>
        <sz val="11"/>
        <color indexed="8"/>
        <rFont val="汉仪书宋二KW"/>
        <charset val="0"/>
      </rPr>
      <t>木制品、塑料、金属</t>
    </r>
  </si>
  <si>
    <r>
      <rPr>
        <sz val="11"/>
        <color indexed="8"/>
        <rFont val="Arial"/>
        <charset val="0"/>
      </rPr>
      <t>длина до 20 см</t>
    </r>
    <r>
      <rPr>
        <sz val="11"/>
        <color indexed="8"/>
        <rFont val="汉仪书宋二KW"/>
        <charset val="0"/>
      </rPr>
      <t>长度达</t>
    </r>
    <r>
      <rPr>
        <sz val="11"/>
        <color indexed="8"/>
        <rFont val="Arial"/>
        <charset val="0"/>
      </rPr>
      <t>20</t>
    </r>
    <r>
      <rPr>
        <sz val="11"/>
        <color indexed="8"/>
        <rFont val="汉仪书宋二KW"/>
        <charset val="0"/>
      </rPr>
      <t>厘米</t>
    </r>
  </si>
  <si>
    <r>
      <rPr>
        <sz val="11"/>
        <rFont val="Arial"/>
        <charset val="0"/>
      </rPr>
      <t xml:space="preserve">карандаши, 4 шт.
</t>
    </r>
    <r>
      <rPr>
        <sz val="11"/>
        <rFont val="方正书宋_GBK"/>
        <charset val="0"/>
      </rPr>
      <t>铅笔，</t>
    </r>
    <r>
      <rPr>
        <sz val="11"/>
        <rFont val="Arial"/>
        <charset val="0"/>
      </rPr>
      <t>4</t>
    </r>
    <r>
      <rPr>
        <sz val="11"/>
        <rFont val="方正书宋_GBK"/>
        <charset val="0"/>
      </rPr>
      <t>个</t>
    </r>
  </si>
  <si>
    <t>дерево, краска, графит
石墨，油漆</t>
  </si>
  <si>
    <t>длина до 20 см长度达20厘米</t>
  </si>
  <si>
    <r>
      <rPr>
        <sz val="11"/>
        <rFont val="Arial"/>
        <charset val="0"/>
      </rPr>
      <t xml:space="preserve">Портфель школьный
</t>
    </r>
    <r>
      <rPr>
        <sz val="11"/>
        <rFont val="方正书宋_GBK"/>
        <charset val="0"/>
      </rPr>
      <t>书包</t>
    </r>
    <r>
      <rPr>
        <sz val="11"/>
        <rFont val="Arial"/>
        <charset val="0"/>
      </rPr>
      <t xml:space="preserve">
School carry bag</t>
    </r>
  </si>
  <si>
    <r>
      <rPr>
        <sz val="11"/>
        <color indexed="8"/>
        <rFont val="Arial"/>
        <charset val="0"/>
      </rPr>
      <t xml:space="preserve">заменитель кожи, металл
</t>
    </r>
    <r>
      <rPr>
        <sz val="11"/>
        <color indexed="8"/>
        <rFont val="汉仪书宋二KW"/>
        <charset val="0"/>
      </rPr>
      <t>人造皮革、金属</t>
    </r>
    <r>
      <rPr>
        <sz val="11"/>
        <color indexed="8"/>
        <rFont val="Arial"/>
        <charset val="0"/>
      </rPr>
      <t xml:space="preserve">
faux leather, metal
</t>
    </r>
  </si>
  <si>
    <r>
      <rPr>
        <sz val="11"/>
        <color indexed="8"/>
        <rFont val="Arial"/>
        <charset val="0"/>
      </rPr>
      <t xml:space="preserve">35 -36 х 26-28 см
35-36 х 26-28 </t>
    </r>
    <r>
      <rPr>
        <sz val="11"/>
        <color indexed="8"/>
        <rFont val="汉仪书宋二KW"/>
        <charset val="0"/>
      </rPr>
      <t>厘米</t>
    </r>
    <r>
      <rPr>
        <sz val="11"/>
        <color indexed="8"/>
        <rFont val="Arial"/>
        <charset val="0"/>
      </rPr>
      <t xml:space="preserve">
35 -36 х 26-28 cm </t>
    </r>
  </si>
  <si>
    <t>1·105</t>
  </si>
  <si>
    <r>
      <rPr>
        <sz val="11"/>
        <rFont val="Arial"/>
        <charset val="0"/>
      </rPr>
      <t xml:space="preserve">Калоши женские
</t>
    </r>
    <r>
      <rPr>
        <sz val="11"/>
        <rFont val="方正书宋_GBK"/>
        <charset val="0"/>
      </rPr>
      <t>女式防水套鞋</t>
    </r>
    <r>
      <rPr>
        <sz val="11"/>
        <rFont val="Arial"/>
        <charset val="0"/>
      </rPr>
      <t xml:space="preserve">
Women's overshoes</t>
    </r>
  </si>
  <si>
    <r>
      <rPr>
        <sz val="11"/>
        <color indexed="8"/>
        <rFont val="Arial"/>
        <charset val="0"/>
      </rPr>
      <t xml:space="preserve">резина
</t>
    </r>
    <r>
      <rPr>
        <sz val="11"/>
        <color indexed="8"/>
        <rFont val="汉仪书宋二KW"/>
        <charset val="0"/>
      </rPr>
      <t>橡胶</t>
    </r>
    <r>
      <rPr>
        <sz val="11"/>
        <color indexed="8"/>
        <rFont val="Arial"/>
        <charset val="0"/>
      </rPr>
      <t xml:space="preserve">
rubber</t>
    </r>
  </si>
  <si>
    <r>
      <rPr>
        <sz val="11"/>
        <color indexed="8"/>
        <rFont val="Arial"/>
        <charset val="0"/>
      </rPr>
      <t xml:space="preserve">длина 24, высота 8 см
</t>
    </r>
    <r>
      <rPr>
        <sz val="11"/>
        <color indexed="8"/>
        <rFont val="汉仪书宋二KW"/>
        <charset val="0"/>
      </rPr>
      <t>长</t>
    </r>
    <r>
      <rPr>
        <sz val="11"/>
        <color indexed="8"/>
        <rFont val="Arial"/>
        <charset val="0"/>
      </rPr>
      <t>24</t>
    </r>
    <r>
      <rPr>
        <sz val="11"/>
        <color indexed="8"/>
        <rFont val="汉仪书宋二KW"/>
        <charset val="0"/>
      </rPr>
      <t>厘米，高</t>
    </r>
    <r>
      <rPr>
        <sz val="11"/>
        <color indexed="8"/>
        <rFont val="Arial"/>
        <charset val="0"/>
      </rPr>
      <t>8</t>
    </r>
    <r>
      <rPr>
        <sz val="11"/>
        <color indexed="8"/>
        <rFont val="汉仪书宋二KW"/>
        <charset val="0"/>
      </rPr>
      <t>厘米</t>
    </r>
    <r>
      <rPr>
        <sz val="11"/>
        <color indexed="8"/>
        <rFont val="Arial"/>
        <charset val="0"/>
      </rPr>
      <t xml:space="preserve">
length 24, height 8 cm</t>
    </r>
  </si>
  <si>
    <t>1·106</t>
  </si>
  <si>
    <r>
      <rPr>
        <sz val="11"/>
        <rFont val="Arial"/>
        <charset val="0"/>
      </rPr>
      <t xml:space="preserve">Чайник
</t>
    </r>
    <r>
      <rPr>
        <sz val="11"/>
        <rFont val="方正书宋_GBK"/>
        <charset val="0"/>
      </rPr>
      <t>茶壶</t>
    </r>
  </si>
  <si>
    <r>
      <rPr>
        <sz val="11"/>
        <color indexed="8"/>
        <rFont val="Arial"/>
        <charset val="0"/>
      </rPr>
      <t xml:space="preserve">фарфор
</t>
    </r>
    <r>
      <rPr>
        <sz val="11"/>
        <color indexed="8"/>
        <rFont val="汉仪书宋二KW"/>
        <charset val="0"/>
      </rPr>
      <t>瓷器</t>
    </r>
  </si>
  <si>
    <t>12 х 18 см, высота 18 см</t>
  </si>
  <si>
    <t>1·110</t>
  </si>
  <si>
    <r>
      <rPr>
        <sz val="11"/>
        <rFont val="Arial"/>
        <charset val="0"/>
      </rPr>
      <t xml:space="preserve">Молочник
</t>
    </r>
    <r>
      <rPr>
        <sz val="11"/>
        <rFont val="方正书宋_GBK"/>
        <charset val="0"/>
      </rPr>
      <t>牛奶瓶</t>
    </r>
  </si>
  <si>
    <t>диаметр 10 см, высота 18 см</t>
  </si>
  <si>
    <r>
      <rPr>
        <sz val="11"/>
        <rFont val="Arial"/>
        <charset val="0"/>
      </rPr>
      <t xml:space="preserve">Поильник
</t>
    </r>
    <r>
      <rPr>
        <sz val="11"/>
        <rFont val="方正书宋_GBK"/>
        <charset val="0"/>
      </rPr>
      <t>饮水器</t>
    </r>
  </si>
  <si>
    <t>22 х 15 х 12 см</t>
  </si>
  <si>
    <r>
      <rPr>
        <sz val="11"/>
        <rFont val="Arial"/>
        <charset val="0"/>
      </rPr>
      <t>Агитационная копилка «Государственная трудовая сберегательная касса СССР»
 “</t>
    </r>
    <r>
      <rPr>
        <sz val="11"/>
        <rFont val="方正书宋_GBK"/>
        <charset val="0"/>
      </rPr>
      <t>苏联国家劳动储蓄银行</t>
    </r>
    <r>
      <rPr>
        <sz val="11"/>
        <rFont val="Arial"/>
        <charset val="0"/>
      </rPr>
      <t>”</t>
    </r>
    <r>
      <rPr>
        <sz val="11"/>
        <rFont val="方正书宋_GBK"/>
        <charset val="0"/>
      </rPr>
      <t>鼓动存钱罐</t>
    </r>
    <r>
      <rPr>
        <sz val="11"/>
        <rFont val="Arial"/>
        <charset val="0"/>
      </rPr>
      <t xml:space="preserve">
"USSR Worker's Savings Bank" Campaign box</t>
    </r>
  </si>
  <si>
    <r>
      <rPr>
        <sz val="11"/>
        <color indexed="8"/>
        <rFont val="Arial"/>
        <charset val="0"/>
      </rPr>
      <t xml:space="preserve">металл
</t>
    </r>
    <r>
      <rPr>
        <sz val="11"/>
        <color indexed="8"/>
        <rFont val="汉仪书宋二KW"/>
        <charset val="0"/>
      </rPr>
      <t>金属</t>
    </r>
    <r>
      <rPr>
        <sz val="11"/>
        <color indexed="8"/>
        <rFont val="Arial"/>
        <charset val="0"/>
      </rPr>
      <t xml:space="preserve">
metal</t>
    </r>
  </si>
  <si>
    <r>
      <rPr>
        <sz val="11"/>
        <color indexed="8"/>
        <rFont val="Arial"/>
        <charset val="0"/>
      </rPr>
      <t>22, 5 х 13, 5 см
22.5 х 13.5</t>
    </r>
    <r>
      <rPr>
        <sz val="11"/>
        <color indexed="8"/>
        <rFont val="汉仪书宋二KW"/>
        <charset val="0"/>
      </rPr>
      <t>厘米</t>
    </r>
    <r>
      <rPr>
        <sz val="11"/>
        <color indexed="8"/>
        <rFont val="Arial"/>
        <charset val="0"/>
      </rPr>
      <t xml:space="preserve">
22.5 х 13.5cm</t>
    </r>
  </si>
  <si>
    <t>Private collection of Mikhail Mindlin (Moscow)
Коллекция Михаила Миндлина (Москва)
米哈伊尔·明德林收藏（莫斯科）</t>
  </si>
  <si>
    <t>1·6</t>
  </si>
  <si>
    <r>
      <rPr>
        <sz val="11"/>
        <rFont val="Arial"/>
        <charset val="0"/>
      </rPr>
      <t>Металлический стакан «X лет Октябрьской революции» 
“</t>
    </r>
    <r>
      <rPr>
        <sz val="11"/>
        <rFont val="方正书宋_GBK"/>
        <charset val="0"/>
      </rPr>
      <t>十月革命</t>
    </r>
    <r>
      <rPr>
        <sz val="11"/>
        <rFont val="Arial"/>
        <charset val="0"/>
      </rPr>
      <t>10</t>
    </r>
    <r>
      <rPr>
        <sz val="11"/>
        <rFont val="方正书宋_GBK"/>
        <charset val="0"/>
      </rPr>
      <t>周年</t>
    </r>
    <r>
      <rPr>
        <sz val="11"/>
        <rFont val="Arial"/>
        <charset val="0"/>
      </rPr>
      <t>”</t>
    </r>
    <r>
      <rPr>
        <sz val="11"/>
        <rFont val="方正书宋_GBK"/>
        <charset val="0"/>
      </rPr>
      <t>金属杯</t>
    </r>
    <r>
      <rPr>
        <sz val="11"/>
        <rFont val="Arial"/>
        <charset val="0"/>
      </rPr>
      <t xml:space="preserve">
'10th Anniversary of the October Revolution' metal cup</t>
    </r>
  </si>
  <si>
    <r>
      <rPr>
        <sz val="11"/>
        <color indexed="8"/>
        <rFont val="Arial"/>
        <charset val="0"/>
      </rPr>
      <t xml:space="preserve">высота 11 см, диаметр 8 см
</t>
    </r>
    <r>
      <rPr>
        <sz val="11"/>
        <color indexed="8"/>
        <rFont val="汉仪书宋二KW"/>
        <charset val="0"/>
      </rPr>
      <t>高</t>
    </r>
    <r>
      <rPr>
        <sz val="11"/>
        <color indexed="8"/>
        <rFont val="Arial"/>
        <charset val="0"/>
      </rPr>
      <t>11</t>
    </r>
    <r>
      <rPr>
        <sz val="11"/>
        <color indexed="8"/>
        <rFont val="汉仪书宋二KW"/>
        <charset val="0"/>
      </rPr>
      <t>厘米，直径</t>
    </r>
    <r>
      <rPr>
        <sz val="11"/>
        <color indexed="8"/>
        <rFont val="Arial"/>
        <charset val="0"/>
      </rPr>
      <t>8</t>
    </r>
    <r>
      <rPr>
        <sz val="11"/>
        <color indexed="8"/>
        <rFont val="汉仪书宋二KW"/>
        <charset val="0"/>
      </rPr>
      <t>厘米</t>
    </r>
    <r>
      <rPr>
        <sz val="11"/>
        <color indexed="8"/>
        <rFont val="Arial"/>
        <charset val="0"/>
      </rPr>
      <t xml:space="preserve">
height 11 cm, diameter 8 cm</t>
    </r>
  </si>
  <si>
    <t>Private collection of Alex Lachmann (Moscow)
Alex Lachman Gallery / коллекция Алекса Лахмана (Москва)
埃里克斯·拉赫曼美术馆/埃里克斯·拉赫曼收藏（莫斯科）</t>
  </si>
  <si>
    <t>1·7</t>
  </si>
  <si>
    <r>
      <rPr>
        <sz val="11"/>
        <rFont val="Arial"/>
        <charset val="0"/>
      </rPr>
      <t>Ларец "Первая сельскохозяйственная и кустарно-промышленная выставка" 
“</t>
    </r>
    <r>
      <rPr>
        <sz val="11"/>
        <rFont val="方正书宋_GBK"/>
        <charset val="0"/>
      </rPr>
      <t>第一届农业和手工艺</t>
    </r>
    <r>
      <rPr>
        <sz val="11"/>
        <rFont val="Arial"/>
        <charset val="0"/>
      </rPr>
      <t>-</t>
    </r>
    <r>
      <rPr>
        <sz val="11"/>
        <rFont val="方正书宋_GBK"/>
        <charset val="0"/>
      </rPr>
      <t>工业展览会</t>
    </r>
    <r>
      <rPr>
        <sz val="11"/>
        <rFont val="Arial"/>
        <charset val="0"/>
      </rPr>
      <t>”</t>
    </r>
    <r>
      <rPr>
        <sz val="11"/>
        <rFont val="方正书宋_GBK"/>
        <charset val="0"/>
      </rPr>
      <t>盒子</t>
    </r>
    <r>
      <rPr>
        <sz val="11"/>
        <rFont val="Arial"/>
        <charset val="0"/>
      </rPr>
      <t xml:space="preserve">
'The First Agricultural and Artisanal Expo' treasure box</t>
    </r>
  </si>
  <si>
    <r>
      <rPr>
        <sz val="11"/>
        <color indexed="8"/>
        <rFont val="Arial"/>
        <charset val="0"/>
      </rPr>
      <t xml:space="preserve">дерево, роспись, лак
</t>
    </r>
    <r>
      <rPr>
        <sz val="11"/>
        <color indexed="8"/>
        <rFont val="汉仪书宋二KW"/>
        <charset val="0"/>
      </rPr>
      <t>木材、绘饰、漆</t>
    </r>
    <r>
      <rPr>
        <sz val="11"/>
        <color indexed="8"/>
        <rFont val="Arial"/>
        <charset val="0"/>
      </rPr>
      <t xml:space="preserve">
wood, painting, lacquer  </t>
    </r>
  </si>
  <si>
    <r>
      <rPr>
        <sz val="11"/>
        <color indexed="8"/>
        <rFont val="Arial"/>
        <charset val="0"/>
      </rPr>
      <t>20,7 х 26,4 х 17,8 см
20.7 х 26.4 х 17.8</t>
    </r>
    <r>
      <rPr>
        <sz val="11"/>
        <color indexed="8"/>
        <rFont val="汉仪书宋二KW"/>
        <charset val="0"/>
      </rPr>
      <t>厘米</t>
    </r>
    <r>
      <rPr>
        <sz val="11"/>
        <color indexed="8"/>
        <rFont val="Arial"/>
        <charset val="0"/>
      </rPr>
      <t xml:space="preserve">
20.7 х 26.4 х 17.8cm</t>
    </r>
  </si>
  <si>
    <t>1·9</t>
  </si>
  <si>
    <r>
      <rPr>
        <sz val="11"/>
        <rFont val="Arial"/>
        <charset val="0"/>
      </rPr>
      <t xml:space="preserve">Ковш 
</t>
    </r>
    <r>
      <rPr>
        <sz val="11"/>
        <rFont val="方正书宋_GBK"/>
        <charset val="0"/>
      </rPr>
      <t>勺子</t>
    </r>
    <r>
      <rPr>
        <sz val="11"/>
        <rFont val="Arial"/>
        <charset val="0"/>
      </rPr>
      <t xml:space="preserve">
Ladle</t>
    </r>
  </si>
  <si>
    <r>
      <rPr>
        <sz val="11"/>
        <color indexed="8"/>
        <rFont val="Arial"/>
        <charset val="0"/>
      </rPr>
      <t xml:space="preserve">дерево, резьба, выжигание, роспись, лак
</t>
    </r>
    <r>
      <rPr>
        <sz val="11"/>
        <color indexed="8"/>
        <rFont val="汉仪书宋二KW"/>
        <charset val="0"/>
      </rPr>
      <t>木材、雕刻、焙烧、绘饰、漆</t>
    </r>
    <r>
      <rPr>
        <sz val="11"/>
        <color indexed="8"/>
        <rFont val="Arial"/>
        <charset val="0"/>
      </rPr>
      <t xml:space="preserve">
wood, carving, pokerwork, painting, lacquer  </t>
    </r>
  </si>
  <si>
    <r>
      <rPr>
        <sz val="11"/>
        <color indexed="8"/>
        <rFont val="Arial"/>
        <charset val="0"/>
      </rPr>
      <t>34,3 х 11 х 18 см
34.3 х 11 х 18</t>
    </r>
    <r>
      <rPr>
        <sz val="11"/>
        <color indexed="8"/>
        <rFont val="汉仪书宋二KW"/>
        <charset val="0"/>
      </rPr>
      <t>厘米</t>
    </r>
    <r>
      <rPr>
        <sz val="11"/>
        <color indexed="8"/>
        <rFont val="Arial"/>
        <charset val="0"/>
      </rPr>
      <t xml:space="preserve">
34.3 х 11 х 18cm</t>
    </r>
  </si>
  <si>
    <t>1·10</t>
  </si>
  <si>
    <r>
      <rPr>
        <sz val="11"/>
        <rFont val="Arial"/>
        <charset val="0"/>
      </rPr>
      <t xml:space="preserve">Перчаточница 
</t>
    </r>
    <r>
      <rPr>
        <sz val="11"/>
        <rFont val="方正书宋_GBK"/>
        <charset val="0"/>
      </rPr>
      <t>手套箱</t>
    </r>
    <r>
      <rPr>
        <sz val="11"/>
        <rFont val="Arial"/>
        <charset val="0"/>
      </rPr>
      <t xml:space="preserve">
Glove box</t>
    </r>
  </si>
  <si>
    <r>
      <rPr>
        <sz val="11"/>
        <color indexed="8"/>
        <rFont val="Arial"/>
        <charset val="0"/>
      </rPr>
      <t>7,5 х 35,5 х 12,5 см
7.5 х 35.5 х 12.5</t>
    </r>
    <r>
      <rPr>
        <sz val="11"/>
        <color indexed="8"/>
        <rFont val="汉仪书宋二KW"/>
        <charset val="0"/>
      </rPr>
      <t>厘米</t>
    </r>
    <r>
      <rPr>
        <sz val="11"/>
        <color indexed="8"/>
        <rFont val="Arial"/>
        <charset val="0"/>
      </rPr>
      <t xml:space="preserve">
7.5 х 35.5 х 12.5cm</t>
    </r>
  </si>
  <si>
    <t>1·11</t>
  </si>
  <si>
    <r>
      <rPr>
        <sz val="11"/>
        <rFont val="Arial"/>
        <charset val="0"/>
      </rPr>
      <t>Перчаточница "Мавзолей" 
"</t>
    </r>
    <r>
      <rPr>
        <sz val="11"/>
        <rFont val="方正书宋_GBK"/>
        <charset val="0"/>
      </rPr>
      <t>列宁墓</t>
    </r>
    <r>
      <rPr>
        <sz val="11"/>
        <rFont val="Arial"/>
        <charset val="0"/>
      </rPr>
      <t>"</t>
    </r>
    <r>
      <rPr>
        <sz val="11"/>
        <rFont val="方正书宋_GBK"/>
        <charset val="0"/>
      </rPr>
      <t>手套箱</t>
    </r>
    <r>
      <rPr>
        <sz val="11"/>
        <rFont val="Arial"/>
        <charset val="0"/>
      </rPr>
      <t xml:space="preserve">
'Lenin's Mausoleum' glove box</t>
    </r>
  </si>
  <si>
    <r>
      <rPr>
        <sz val="11"/>
        <color indexed="8"/>
        <rFont val="Arial"/>
        <charset val="0"/>
      </rPr>
      <t xml:space="preserve">дерево, роспись, тонировка, лак
</t>
    </r>
    <r>
      <rPr>
        <sz val="11"/>
        <color indexed="8"/>
        <rFont val="汉仪书宋二KW"/>
        <charset val="0"/>
      </rPr>
      <t>木材、绘饰、着色、漆</t>
    </r>
    <r>
      <rPr>
        <sz val="11"/>
        <color indexed="8"/>
        <rFont val="Arial"/>
        <charset val="0"/>
      </rPr>
      <t xml:space="preserve"> 
wood, painting, tinting, lacquer </t>
    </r>
  </si>
  <si>
    <r>
      <rPr>
        <sz val="11"/>
        <color indexed="8"/>
        <rFont val="Arial"/>
        <charset val="0"/>
      </rPr>
      <t>8,7 х 32,6 х 10,6 см
8.7 х 32.6 х 10.6</t>
    </r>
    <r>
      <rPr>
        <sz val="11"/>
        <color indexed="8"/>
        <rFont val="汉仪书宋二KW"/>
        <charset val="0"/>
      </rPr>
      <t>厘米</t>
    </r>
    <r>
      <rPr>
        <sz val="11"/>
        <color indexed="8"/>
        <rFont val="Arial"/>
        <charset val="0"/>
      </rPr>
      <t xml:space="preserve">
8.7 х 32.6 х 10.6cm</t>
    </r>
  </si>
  <si>
    <t>1·12</t>
  </si>
  <si>
    <r>
      <rPr>
        <sz val="11"/>
        <rFont val="Arial"/>
        <charset val="0"/>
      </rPr>
      <t xml:space="preserve">Туес с крышкой
</t>
    </r>
    <r>
      <rPr>
        <sz val="11"/>
        <rFont val="方正书宋_GBK"/>
        <charset val="0"/>
      </rPr>
      <t>有盖的圆篮</t>
    </r>
    <r>
      <rPr>
        <sz val="11"/>
        <rFont val="Arial"/>
        <charset val="0"/>
      </rPr>
      <t xml:space="preserve">
Birch bark container</t>
    </r>
  </si>
  <si>
    <r>
      <rPr>
        <sz val="11"/>
        <color indexed="8"/>
        <rFont val="Arial"/>
        <charset val="0"/>
      </rPr>
      <t xml:space="preserve">дерево, плетение, береста, роспись, резьба
</t>
    </r>
    <r>
      <rPr>
        <sz val="11"/>
        <color indexed="8"/>
        <rFont val="汉仪书宋二KW"/>
        <charset val="0"/>
      </rPr>
      <t>木材、织物、桦树皮、绘饰、雕刻</t>
    </r>
    <r>
      <rPr>
        <sz val="11"/>
        <color indexed="8"/>
        <rFont val="Arial"/>
        <charset val="0"/>
      </rPr>
      <t xml:space="preserve">
wood, weaving, birch bark, painting, carving  </t>
    </r>
  </si>
  <si>
    <r>
      <rPr>
        <sz val="11"/>
        <color indexed="8"/>
        <rFont val="Arial"/>
        <charset val="0"/>
      </rPr>
      <t xml:space="preserve">высота – 33 см
диаметр - 18,9 см
</t>
    </r>
    <r>
      <rPr>
        <sz val="11"/>
        <color indexed="8"/>
        <rFont val="汉仪书宋二KW"/>
        <charset val="0"/>
      </rPr>
      <t>高</t>
    </r>
    <r>
      <rPr>
        <sz val="11"/>
        <color indexed="8"/>
        <rFont val="Arial"/>
        <charset val="0"/>
      </rPr>
      <t>33</t>
    </r>
    <r>
      <rPr>
        <sz val="11"/>
        <color indexed="8"/>
        <rFont val="汉仪书宋二KW"/>
        <charset val="0"/>
      </rPr>
      <t>厘米</t>
    </r>
    <r>
      <rPr>
        <sz val="11"/>
        <color indexed="8"/>
        <rFont val="Arial"/>
        <charset val="0"/>
      </rPr>
      <t xml:space="preserve">
</t>
    </r>
    <r>
      <rPr>
        <sz val="11"/>
        <color indexed="8"/>
        <rFont val="汉仪书宋二KW"/>
        <charset val="0"/>
      </rPr>
      <t>直径</t>
    </r>
    <r>
      <rPr>
        <sz val="11"/>
        <color indexed="8"/>
        <rFont val="Arial"/>
        <charset val="0"/>
      </rPr>
      <t>18.9</t>
    </r>
    <r>
      <rPr>
        <sz val="11"/>
        <color indexed="8"/>
        <rFont val="汉仪书宋二KW"/>
        <charset val="0"/>
      </rPr>
      <t>厘米</t>
    </r>
    <r>
      <rPr>
        <sz val="11"/>
        <color indexed="8"/>
        <rFont val="Arial"/>
        <charset val="0"/>
      </rPr>
      <t xml:space="preserve">
height – 33 cm
diameter - 18,9 cm
</t>
    </r>
  </si>
  <si>
    <t>1·13</t>
  </si>
  <si>
    <r>
      <rPr>
        <sz val="11"/>
        <rFont val="Arial"/>
        <charset val="0"/>
      </rPr>
      <t xml:space="preserve">Лампа настольная «Наркомовская» (Сталинская) 
</t>
    </r>
    <r>
      <rPr>
        <sz val="11"/>
        <rFont val="方正书宋_GBK"/>
        <charset val="0"/>
      </rPr>
      <t>（斯大林式）</t>
    </r>
    <r>
      <rPr>
        <sz val="11"/>
        <rFont val="Arial"/>
        <charset val="0"/>
      </rPr>
      <t>“</t>
    </r>
    <r>
      <rPr>
        <sz val="11"/>
        <rFont val="方正书宋_GBK"/>
        <charset val="0"/>
      </rPr>
      <t>人民委员</t>
    </r>
    <r>
      <rPr>
        <sz val="11"/>
        <rFont val="Arial"/>
        <charset val="0"/>
      </rPr>
      <t>”</t>
    </r>
    <r>
      <rPr>
        <sz val="11"/>
        <rFont val="方正书宋_GBK"/>
        <charset val="0"/>
      </rPr>
      <t>台灯</t>
    </r>
    <r>
      <rPr>
        <sz val="11"/>
        <rFont val="Arial"/>
        <charset val="0"/>
      </rPr>
      <t xml:space="preserve"> 
'People's Kommissar' (Stalin)' lamp</t>
    </r>
  </si>
  <si>
    <r>
      <rPr>
        <sz val="11"/>
        <color indexed="8"/>
        <rFont val="Arial"/>
        <charset val="0"/>
      </rPr>
      <t xml:space="preserve">металл, латунь, медь, ткань
</t>
    </r>
    <r>
      <rPr>
        <sz val="11"/>
        <color indexed="8"/>
        <rFont val="汉仪书宋二KW"/>
        <charset val="0"/>
      </rPr>
      <t>金属、黄铜、铜、布</t>
    </r>
    <r>
      <rPr>
        <sz val="11"/>
        <color indexed="8"/>
        <rFont val="Arial"/>
        <charset val="0"/>
      </rPr>
      <t xml:space="preserve">
metal, brass, copper, fabric</t>
    </r>
  </si>
  <si>
    <r>
      <rPr>
        <sz val="11"/>
        <color indexed="8"/>
        <rFont val="Arial"/>
        <charset val="0"/>
      </rPr>
      <t xml:space="preserve">высота 43,2 см, диаметр абажура 26 см
</t>
    </r>
    <r>
      <rPr>
        <sz val="11"/>
        <color indexed="8"/>
        <rFont val="汉仪书宋二KW"/>
        <charset val="0"/>
      </rPr>
      <t>高</t>
    </r>
    <r>
      <rPr>
        <sz val="11"/>
        <color indexed="8"/>
        <rFont val="Arial"/>
        <charset val="0"/>
      </rPr>
      <t>43.2</t>
    </r>
    <r>
      <rPr>
        <sz val="11"/>
        <color indexed="8"/>
        <rFont val="汉仪书宋二KW"/>
        <charset val="0"/>
      </rPr>
      <t>厘米，灯罩直径</t>
    </r>
    <r>
      <rPr>
        <sz val="11"/>
        <color indexed="8"/>
        <rFont val="Arial"/>
        <charset val="0"/>
      </rPr>
      <t>26</t>
    </r>
    <r>
      <rPr>
        <sz val="11"/>
        <color indexed="8"/>
        <rFont val="汉仪书宋二KW"/>
        <charset val="0"/>
      </rPr>
      <t>厘米</t>
    </r>
    <r>
      <rPr>
        <sz val="11"/>
        <color indexed="8"/>
        <rFont val="Arial"/>
        <charset val="0"/>
      </rPr>
      <t xml:space="preserve">
height 43.2 cm, lampshade diameter 26 cm</t>
    </r>
  </si>
  <si>
    <t>1·15</t>
  </si>
  <si>
    <r>
      <rPr>
        <sz val="11"/>
        <rFont val="Arial"/>
        <charset val="0"/>
      </rPr>
      <t xml:space="preserve">Модели женского  и мужского производственных костюмов 
</t>
    </r>
    <r>
      <rPr>
        <sz val="11"/>
        <rFont val="方正书宋_GBK"/>
        <charset val="0"/>
      </rPr>
      <t>女式、男式工作服式样</t>
    </r>
    <r>
      <rPr>
        <sz val="11"/>
        <rFont val="Arial"/>
        <charset val="0"/>
      </rPr>
      <t xml:space="preserve">
Women's and men's workwear </t>
    </r>
  </si>
  <si>
    <r>
      <rPr>
        <sz val="11"/>
        <color indexed="8"/>
        <rFont val="Arial"/>
        <charset val="0"/>
      </rPr>
      <t>1. куртка 64х120, в плечах 43; юбка 70х52                                    2. куртка 76х130, в плечах 46; брюки 110х45                                 1.</t>
    </r>
    <r>
      <rPr>
        <sz val="11"/>
        <color indexed="8"/>
        <rFont val="汉仪书宋二KW"/>
        <charset val="0"/>
      </rPr>
      <t>夹克</t>
    </r>
    <r>
      <rPr>
        <sz val="11"/>
        <color indexed="8"/>
        <rFont val="Arial"/>
        <charset val="0"/>
      </rPr>
      <t xml:space="preserve"> 64x120</t>
    </r>
    <r>
      <rPr>
        <sz val="11"/>
        <color indexed="8"/>
        <rFont val="汉仪书宋二KW"/>
        <charset val="0"/>
      </rPr>
      <t>，位于肩膀</t>
    </r>
    <r>
      <rPr>
        <sz val="11"/>
        <color indexed="8"/>
        <rFont val="Arial"/>
        <charset val="0"/>
      </rPr>
      <t>43</t>
    </r>
    <r>
      <rPr>
        <sz val="11"/>
        <color indexed="8"/>
        <rFont val="汉仪书宋二KW"/>
        <charset val="0"/>
      </rPr>
      <t>处；</t>
    </r>
    <r>
      <rPr>
        <sz val="11"/>
        <color indexed="8"/>
        <rFont val="Arial"/>
        <charset val="0"/>
      </rPr>
      <t xml:space="preserve"> </t>
    </r>
    <r>
      <rPr>
        <sz val="11"/>
        <color indexed="8"/>
        <rFont val="汉仪书宋二KW"/>
        <charset val="0"/>
      </rPr>
      <t>裙子</t>
    </r>
    <r>
      <rPr>
        <sz val="11"/>
        <color indexed="8"/>
        <rFont val="Arial"/>
        <charset val="0"/>
      </rPr>
      <t>70x52   
2.</t>
    </r>
    <r>
      <rPr>
        <sz val="11"/>
        <color indexed="8"/>
        <rFont val="汉仪书宋二KW"/>
        <charset val="0"/>
      </rPr>
      <t>夹克</t>
    </r>
    <r>
      <rPr>
        <sz val="11"/>
        <color indexed="8"/>
        <rFont val="Arial"/>
        <charset val="0"/>
      </rPr>
      <t>76x130</t>
    </r>
    <r>
      <rPr>
        <sz val="11"/>
        <color indexed="8"/>
        <rFont val="汉仪书宋二KW"/>
        <charset val="0"/>
      </rPr>
      <t>，在肩膀</t>
    </r>
    <r>
      <rPr>
        <sz val="11"/>
        <color indexed="8"/>
        <rFont val="Arial"/>
        <charset val="0"/>
      </rPr>
      <t>46</t>
    </r>
    <r>
      <rPr>
        <sz val="11"/>
        <color indexed="8"/>
        <rFont val="汉仪书宋二KW"/>
        <charset val="0"/>
      </rPr>
      <t>处；</t>
    </r>
    <r>
      <rPr>
        <sz val="11"/>
        <color indexed="8"/>
        <rFont val="Arial"/>
        <charset val="0"/>
      </rPr>
      <t xml:space="preserve"> </t>
    </r>
    <r>
      <rPr>
        <sz val="11"/>
        <color indexed="8"/>
        <rFont val="汉仪书宋二KW"/>
        <charset val="0"/>
      </rPr>
      <t>裤子</t>
    </r>
    <r>
      <rPr>
        <sz val="11"/>
        <color indexed="8"/>
        <rFont val="Arial"/>
        <charset val="0"/>
      </rPr>
      <t xml:space="preserve">110x45               </t>
    </r>
  </si>
  <si>
    <t>1·16</t>
  </si>
  <si>
    <r>
      <rPr>
        <sz val="11"/>
        <rFont val="Arial"/>
        <charset val="0"/>
      </rPr>
      <t xml:space="preserve">1. Копировальная бумага для пишущих машин (папка); 2.Коробка от ленты для пишущих машин «Союз»; 3. коробка
1. </t>
    </r>
    <r>
      <rPr>
        <sz val="11"/>
        <rFont val="方正书宋_GBK"/>
        <charset val="0"/>
      </rPr>
      <t>打字机用复写纸（文件夹）；</t>
    </r>
    <r>
      <rPr>
        <sz val="11"/>
        <rFont val="Arial"/>
        <charset val="0"/>
      </rPr>
      <t xml:space="preserve"> 2.“</t>
    </r>
    <r>
      <rPr>
        <sz val="11"/>
        <rFont val="方正书宋_GBK"/>
        <charset val="0"/>
      </rPr>
      <t>联盟</t>
    </r>
    <r>
      <rPr>
        <sz val="11"/>
        <rFont val="Arial"/>
        <charset val="0"/>
      </rPr>
      <t>”</t>
    </r>
    <r>
      <rPr>
        <sz val="11"/>
        <rFont val="方正书宋_GBK"/>
        <charset val="0"/>
      </rPr>
      <t>打字机色带盒；</t>
    </r>
    <r>
      <rPr>
        <sz val="11"/>
        <rFont val="Arial"/>
        <charset val="0"/>
      </rPr>
      <t xml:space="preserve">3. </t>
    </r>
    <r>
      <rPr>
        <sz val="11"/>
        <rFont val="方正书宋_GBK"/>
        <charset val="0"/>
      </rPr>
      <t>盒子</t>
    </r>
    <r>
      <rPr>
        <sz val="11"/>
        <rFont val="Arial"/>
        <charset val="0"/>
      </rPr>
      <t xml:space="preserve">
1. Typerwriter carbon paper (folder); 2. 'Soyuz'  typewriter tape box; 3.box </t>
    </r>
  </si>
  <si>
    <r>
      <rPr>
        <sz val="11"/>
        <color indexed="8"/>
        <rFont val="Arial"/>
        <charset val="0"/>
      </rPr>
      <t>1. Картон; 2. жесть; 3. жесть
1.</t>
    </r>
    <r>
      <rPr>
        <sz val="11"/>
        <color indexed="8"/>
        <rFont val="汉仪书宋二KW"/>
        <charset val="0"/>
      </rPr>
      <t>纸板；</t>
    </r>
    <r>
      <rPr>
        <sz val="11"/>
        <color indexed="8"/>
        <rFont val="Arial"/>
        <charset val="0"/>
      </rPr>
      <t>2.</t>
    </r>
    <r>
      <rPr>
        <sz val="11"/>
        <color indexed="8"/>
        <rFont val="汉仪书宋二KW"/>
        <charset val="0"/>
      </rPr>
      <t>铁皮；</t>
    </r>
    <r>
      <rPr>
        <sz val="11"/>
        <color indexed="8"/>
        <rFont val="Arial"/>
        <charset val="0"/>
      </rPr>
      <t>3.</t>
    </r>
    <r>
      <rPr>
        <sz val="11"/>
        <color indexed="8"/>
        <rFont val="汉仪书宋二KW"/>
        <charset val="0"/>
      </rPr>
      <t>铁皮</t>
    </r>
    <r>
      <rPr>
        <sz val="11"/>
        <color indexed="8"/>
        <rFont val="Arial"/>
        <charset val="0"/>
      </rPr>
      <t xml:space="preserve">
1. cardboard; 2. tin 3. tin</t>
    </r>
  </si>
  <si>
    <r>
      <rPr>
        <sz val="11"/>
        <color indexed="8"/>
        <rFont val="Arial"/>
        <charset val="0"/>
      </rPr>
      <t xml:space="preserve">1. 35,5 х 23 см;  2. 4,5 х 11,5 х 18 см;  3. 6,5 х 6,5 см
1. 35.5 х 23 </t>
    </r>
    <r>
      <rPr>
        <sz val="11"/>
        <color indexed="8"/>
        <rFont val="汉仪书宋二KW"/>
        <charset val="0"/>
      </rPr>
      <t>厘米；</t>
    </r>
    <r>
      <rPr>
        <sz val="11"/>
        <color indexed="8"/>
        <rFont val="Arial"/>
        <charset val="0"/>
      </rPr>
      <t>2. 4.5 х 11.5 х 18</t>
    </r>
    <r>
      <rPr>
        <sz val="11"/>
        <color indexed="8"/>
        <rFont val="汉仪书宋二KW"/>
        <charset val="0"/>
      </rPr>
      <t>厘米；</t>
    </r>
    <r>
      <rPr>
        <sz val="11"/>
        <color indexed="8"/>
        <rFont val="Arial"/>
        <charset val="0"/>
      </rPr>
      <t>3. 6.5 х 6.5</t>
    </r>
    <r>
      <rPr>
        <sz val="11"/>
        <color indexed="8"/>
        <rFont val="汉仪书宋二KW"/>
        <charset val="0"/>
      </rPr>
      <t>厘米</t>
    </r>
    <r>
      <rPr>
        <sz val="11"/>
        <color indexed="8"/>
        <rFont val="Arial"/>
        <charset val="0"/>
      </rPr>
      <t xml:space="preserve">
</t>
    </r>
  </si>
  <si>
    <t>1·29</t>
  </si>
  <si>
    <r>
      <rPr>
        <sz val="11"/>
        <rFont val="Arial"/>
        <charset val="0"/>
      </rPr>
      <t xml:space="preserve">Коробочка от туалетного мыла «Будь готов!» 
</t>
    </r>
    <r>
      <rPr>
        <sz val="11"/>
        <rFont val="方正书宋_GBK"/>
        <charset val="0"/>
      </rPr>
      <t>香皂盒</t>
    </r>
    <r>
      <rPr>
        <sz val="11"/>
        <rFont val="Arial"/>
        <charset val="0"/>
      </rPr>
      <t>“</t>
    </r>
    <r>
      <rPr>
        <sz val="11"/>
        <rFont val="方正书宋_GBK"/>
        <charset val="0"/>
      </rPr>
      <t>时刻准备着！</t>
    </r>
    <r>
      <rPr>
        <sz val="11"/>
        <rFont val="Arial"/>
        <charset val="0"/>
      </rPr>
      <t>”
'Be Prepared!' toilet soap box</t>
    </r>
  </si>
  <si>
    <r>
      <rPr>
        <sz val="11"/>
        <color indexed="8"/>
        <rFont val="Arial"/>
        <charset val="0"/>
      </rPr>
      <t xml:space="preserve">металл, краска
</t>
    </r>
    <r>
      <rPr>
        <sz val="11"/>
        <color indexed="8"/>
        <rFont val="汉仪书宋二KW"/>
        <charset val="0"/>
      </rPr>
      <t>金属、颜料</t>
    </r>
    <r>
      <rPr>
        <sz val="11"/>
        <color indexed="8"/>
        <rFont val="Arial"/>
        <charset val="0"/>
      </rPr>
      <t xml:space="preserve">
metal, paint</t>
    </r>
  </si>
  <si>
    <r>
      <rPr>
        <sz val="11"/>
        <color indexed="8"/>
        <rFont val="Arial"/>
        <charset val="0"/>
      </rPr>
      <t>8,5 х 6 х 3 см
8,5 х 6 х 3</t>
    </r>
    <r>
      <rPr>
        <sz val="11"/>
        <color indexed="8"/>
        <rFont val="汉仪书宋二KW"/>
        <charset val="0"/>
      </rPr>
      <t>厘米</t>
    </r>
    <r>
      <rPr>
        <sz val="11"/>
        <color indexed="8"/>
        <rFont val="Arial"/>
        <charset val="0"/>
      </rPr>
      <t xml:space="preserve">
8,5 х 6 х 3 cm</t>
    </r>
  </si>
  <si>
    <t>1·30</t>
  </si>
  <si>
    <r>
      <rPr>
        <sz val="11"/>
        <rFont val="Arial"/>
        <charset val="0"/>
      </rPr>
      <t>Коробочка от конфет «Госпищетрест» 
“</t>
    </r>
    <r>
      <rPr>
        <sz val="11"/>
        <rFont val="方正书宋_GBK"/>
        <charset val="0"/>
      </rPr>
      <t>国营食品托拉斯</t>
    </r>
    <r>
      <rPr>
        <sz val="11"/>
        <rFont val="Arial"/>
        <charset val="0"/>
      </rPr>
      <t>”</t>
    </r>
    <r>
      <rPr>
        <sz val="11"/>
        <rFont val="方正书宋_GBK"/>
        <charset val="0"/>
      </rPr>
      <t>糖果盒</t>
    </r>
    <r>
      <rPr>
        <sz val="11"/>
        <rFont val="Arial"/>
        <charset val="0"/>
      </rPr>
      <t xml:space="preserve">
'State Food Holding' sweets tin </t>
    </r>
  </si>
  <si>
    <r>
      <rPr>
        <sz val="11"/>
        <color indexed="8"/>
        <rFont val="Arial"/>
        <charset val="0"/>
      </rPr>
      <t>8, 8 х 6,7 х 2,3 см
8.8 x 6.7 x 2.3</t>
    </r>
    <r>
      <rPr>
        <sz val="11"/>
        <color indexed="8"/>
        <rFont val="汉仪书宋二KW"/>
        <charset val="0"/>
      </rPr>
      <t>厘米</t>
    </r>
  </si>
  <si>
    <r>
      <rPr>
        <sz val="11"/>
        <rFont val="Arial"/>
        <charset val="0"/>
      </rPr>
      <t>Коробочка «Монпансье»
 “</t>
    </r>
    <r>
      <rPr>
        <sz val="11"/>
        <rFont val="方正书宋_GBK"/>
        <charset val="0"/>
      </rPr>
      <t>水果糖</t>
    </r>
    <r>
      <rPr>
        <sz val="11"/>
        <rFont val="Arial"/>
        <charset val="0"/>
      </rPr>
      <t>”</t>
    </r>
    <r>
      <rPr>
        <sz val="11"/>
        <rFont val="方正书宋_GBK"/>
        <charset val="0"/>
      </rPr>
      <t>盒</t>
    </r>
    <r>
      <rPr>
        <sz val="11"/>
        <rFont val="Arial"/>
        <charset val="0"/>
      </rPr>
      <t xml:space="preserve">
Fruit drops tin</t>
    </r>
  </si>
  <si>
    <r>
      <rPr>
        <sz val="11"/>
        <color indexed="8"/>
        <rFont val="Arial"/>
        <charset val="0"/>
      </rPr>
      <t>11,9 х 8,5 х 3,9 см
11.9 х 8.5 х 3.9</t>
    </r>
    <r>
      <rPr>
        <sz val="11"/>
        <color indexed="8"/>
        <rFont val="汉仪书宋二KW"/>
        <charset val="0"/>
      </rPr>
      <t>厘米</t>
    </r>
    <r>
      <rPr>
        <sz val="11"/>
        <color indexed="8"/>
        <rFont val="Arial"/>
        <charset val="0"/>
      </rPr>
      <t xml:space="preserve">
11,9 х 8,5 х 3,9 cm</t>
    </r>
  </si>
  <si>
    <r>
      <rPr>
        <sz val="11"/>
        <rFont val="Arial"/>
        <charset val="0"/>
      </rPr>
      <t>Коробочка от туалетного мыла «Пионер» 
“</t>
    </r>
    <r>
      <rPr>
        <sz val="11"/>
        <rFont val="方正书宋_GBK"/>
        <charset val="0"/>
      </rPr>
      <t>少先队员</t>
    </r>
    <r>
      <rPr>
        <sz val="11"/>
        <rFont val="Arial"/>
        <charset val="0"/>
      </rPr>
      <t>”</t>
    </r>
    <r>
      <rPr>
        <sz val="11"/>
        <rFont val="方正书宋_GBK"/>
        <charset val="0"/>
      </rPr>
      <t>肥皂盒</t>
    </r>
    <r>
      <rPr>
        <sz val="11"/>
        <rFont val="Arial"/>
        <charset val="0"/>
      </rPr>
      <t xml:space="preserve">
'Young Pioneer' toilet soap box</t>
    </r>
  </si>
  <si>
    <r>
      <rPr>
        <sz val="11"/>
        <color indexed="8"/>
        <rFont val="Arial"/>
        <charset val="0"/>
      </rPr>
      <t>8,5 х 6 х 3 см
8.5 х 6 х 3</t>
    </r>
    <r>
      <rPr>
        <sz val="11"/>
        <color indexed="8"/>
        <rFont val="汉仪书宋二KW"/>
        <charset val="0"/>
      </rPr>
      <t>厘米</t>
    </r>
    <r>
      <rPr>
        <sz val="11"/>
        <color indexed="8"/>
        <rFont val="Arial"/>
        <charset val="0"/>
      </rPr>
      <t xml:space="preserve">
8,5 х 6 х 3 cm</t>
    </r>
  </si>
  <si>
    <r>
      <rPr>
        <sz val="11"/>
        <rFont val="Arial"/>
        <charset val="0"/>
      </rPr>
      <t>Коробка от мыльного порошка ТЭЖЭ «Нильская лилия» 
“</t>
    </r>
    <r>
      <rPr>
        <sz val="11"/>
        <rFont val="方正书宋_GBK"/>
        <charset val="0"/>
      </rPr>
      <t>尼罗河百合</t>
    </r>
    <r>
      <rPr>
        <sz val="11"/>
        <rFont val="Arial"/>
        <charset val="0"/>
      </rPr>
      <t>”</t>
    </r>
    <r>
      <rPr>
        <sz val="11"/>
        <rFont val="方正书宋_GBK"/>
        <charset val="0"/>
      </rPr>
      <t>皂粉盒</t>
    </r>
    <r>
      <rPr>
        <sz val="11"/>
        <rFont val="Arial"/>
        <charset val="0"/>
      </rPr>
      <t xml:space="preserve">
Box from 'Spider Lily' soap powder "
Box from 'Spider Lily' soap powder </t>
    </r>
  </si>
  <si>
    <r>
      <rPr>
        <sz val="11"/>
        <color indexed="8"/>
        <rFont val="Arial"/>
        <charset val="0"/>
      </rPr>
      <t xml:space="preserve">Высота 107,00 мм, диаметр 43,00 мм
</t>
    </r>
    <r>
      <rPr>
        <sz val="11"/>
        <color indexed="8"/>
        <rFont val="汉仪书宋二KW"/>
        <charset val="0"/>
      </rPr>
      <t>高</t>
    </r>
    <r>
      <rPr>
        <sz val="11"/>
        <color indexed="8"/>
        <rFont val="Arial"/>
        <charset val="0"/>
      </rPr>
      <t>107.00</t>
    </r>
    <r>
      <rPr>
        <sz val="11"/>
        <color indexed="8"/>
        <rFont val="汉仪书宋二KW"/>
        <charset val="0"/>
      </rPr>
      <t>毫米，直径</t>
    </r>
    <r>
      <rPr>
        <sz val="11"/>
        <color indexed="8"/>
        <rFont val="Arial"/>
        <charset val="0"/>
      </rPr>
      <t>43.00</t>
    </r>
    <r>
      <rPr>
        <sz val="11"/>
        <color indexed="8"/>
        <rFont val="汉仪书宋二KW"/>
        <charset val="0"/>
      </rPr>
      <t>毫米</t>
    </r>
    <r>
      <rPr>
        <sz val="11"/>
        <color indexed="8"/>
        <rFont val="Arial"/>
        <charset val="0"/>
      </rPr>
      <t xml:space="preserve">
height 107,00 мм, diameter 43,00 мм</t>
    </r>
  </si>
  <si>
    <t>Polytechnic Museum (Moscow) 
 Политехнический Музей, Москва 
莫斯科综合技术博物馆（莫斯科）</t>
  </si>
  <si>
    <t>1·31</t>
  </si>
  <si>
    <r>
      <rPr>
        <sz val="11"/>
        <color rgb="FF000000"/>
        <rFont val="Arial"/>
        <charset val="0"/>
      </rPr>
      <t xml:space="preserve">Автомобиль грузовой «АМО-Ф-15» 
</t>
    </r>
    <r>
      <rPr>
        <sz val="11"/>
        <color rgb="FF000000"/>
        <rFont val="方正书宋_GBK"/>
        <charset val="0"/>
      </rPr>
      <t>货车</t>
    </r>
    <r>
      <rPr>
        <sz val="11"/>
        <color rgb="FF000000"/>
        <rFont val="Arial"/>
        <charset val="0"/>
      </rPr>
      <t xml:space="preserve">“AMO-F-15”
AMO F-15 truck                                  </t>
    </r>
  </si>
  <si>
    <r>
      <rPr>
        <sz val="11"/>
        <color indexed="8"/>
        <rFont val="Arial"/>
        <charset val="0"/>
      </rPr>
      <t>497 х 170 х 226 мм
497 х 170 х 226</t>
    </r>
    <r>
      <rPr>
        <sz val="11"/>
        <color indexed="8"/>
        <rFont val="汉仪书宋二KW"/>
        <charset val="0"/>
      </rPr>
      <t>毫米</t>
    </r>
    <r>
      <rPr>
        <sz val="11"/>
        <color indexed="8"/>
        <rFont val="Arial"/>
        <charset val="0"/>
      </rPr>
      <t xml:space="preserve">
497 х 170 х 226 mm
</t>
    </r>
  </si>
  <si>
    <t>1·33</t>
  </si>
  <si>
    <r>
      <rPr>
        <sz val="11"/>
        <rFont val="Arial"/>
        <charset val="0"/>
      </rPr>
      <t xml:space="preserve">Макет декорации к спектаклю «Саломея» по пьесе Оскара Уайльда (Москва, Государственный Камерный театр) 
</t>
    </r>
    <r>
      <rPr>
        <sz val="11"/>
        <rFont val="方正书宋_GBK"/>
        <charset val="0"/>
      </rPr>
      <t>奥斯卡</t>
    </r>
    <r>
      <rPr>
        <sz val="11"/>
        <rFont val="Arial"/>
        <charset val="0"/>
      </rPr>
      <t>·</t>
    </r>
    <r>
      <rPr>
        <sz val="11"/>
        <rFont val="方正书宋_GBK"/>
        <charset val="0"/>
      </rPr>
      <t>王尔德戏剧</t>
    </r>
    <r>
      <rPr>
        <sz val="11"/>
        <rFont val="Arial"/>
        <charset val="0"/>
      </rPr>
      <t>"</t>
    </r>
    <r>
      <rPr>
        <sz val="11"/>
        <rFont val="方正书宋_GBK"/>
        <charset val="0"/>
      </rPr>
      <t>莎乐美</t>
    </r>
    <r>
      <rPr>
        <sz val="11"/>
        <rFont val="Arial"/>
        <charset val="0"/>
      </rPr>
      <t>"</t>
    </r>
    <r>
      <rPr>
        <sz val="11"/>
        <rFont val="方正书宋_GBK"/>
        <charset val="0"/>
      </rPr>
      <t>（莫斯科，国家室内剧院）置景模型</t>
    </r>
    <r>
      <rPr>
        <sz val="11"/>
        <rFont val="Arial"/>
        <charset val="0"/>
      </rPr>
      <t xml:space="preserve">
Stage design mock-up for 'Salome' stage production, based on the eponymous play by Oscar Wilde  (State Chamber Theatre, Moscow)</t>
    </r>
  </si>
  <si>
    <r>
      <rPr>
        <sz val="11"/>
        <color indexed="8"/>
        <rFont val="Arial"/>
        <charset val="0"/>
      </rPr>
      <t xml:space="preserve">Дерево, бархат, пластик, картон, клеевые краски, стальная проволока, саржа
</t>
    </r>
    <r>
      <rPr>
        <sz val="11"/>
        <color indexed="8"/>
        <rFont val="汉仪书宋二KW"/>
        <charset val="0"/>
      </rPr>
      <t>木材、丝绒、塑料、纸板、胶漆、钢丝、斜纹布</t>
    </r>
    <r>
      <rPr>
        <sz val="11"/>
        <color indexed="8"/>
        <rFont val="Arial"/>
        <charset val="0"/>
      </rPr>
      <t xml:space="preserve">
wood, velvet, plastic, cardboard, glue paint, steel wire, twill</t>
    </r>
  </si>
  <si>
    <r>
      <rPr>
        <sz val="11"/>
        <color indexed="8"/>
        <rFont val="Arial"/>
        <charset val="0"/>
      </rPr>
      <t>50 х 65,5 х 39 см
50 х 65.5 х 39</t>
    </r>
    <r>
      <rPr>
        <sz val="11"/>
        <color indexed="8"/>
        <rFont val="汉仪书宋二KW"/>
        <charset val="0"/>
      </rPr>
      <t>厘米</t>
    </r>
    <r>
      <rPr>
        <sz val="11"/>
        <color indexed="8"/>
        <rFont val="Arial"/>
        <charset val="0"/>
      </rPr>
      <t xml:space="preserve">
50 х 65,5 х 39 cm</t>
    </r>
  </si>
  <si>
    <t>Bakhrushin State Theatre Museum (Moscow)   
Центральный Театральный музей имени А.А. Бахрушина, Москва 
巴赫鲁申国立中央戏剧博物馆（莫斯科）</t>
  </si>
  <si>
    <t>1·34</t>
  </si>
  <si>
    <r>
      <rPr>
        <sz val="11"/>
        <rFont val="Arial"/>
        <charset val="0"/>
      </rPr>
      <t xml:space="preserve">Макет декораций к спектаклю «Зори» (Москва, Театр РСФСР 1-ый) 
</t>
    </r>
    <r>
      <rPr>
        <sz val="11"/>
        <rFont val="方正书宋_GBK"/>
        <charset val="0"/>
      </rPr>
      <t>话剧</t>
    </r>
    <r>
      <rPr>
        <sz val="11"/>
        <rFont val="Arial"/>
        <charset val="0"/>
      </rPr>
      <t>"</t>
    </r>
    <r>
      <rPr>
        <sz val="11"/>
        <rFont val="方正书宋_GBK"/>
        <charset val="0"/>
      </rPr>
      <t>黎明</t>
    </r>
    <r>
      <rPr>
        <sz val="11"/>
        <rFont val="Arial"/>
        <charset val="0"/>
      </rPr>
      <t>"</t>
    </r>
    <r>
      <rPr>
        <sz val="11"/>
        <rFont val="方正书宋_GBK"/>
        <charset val="0"/>
      </rPr>
      <t>置景模型（莫斯科，</t>
    </r>
    <r>
      <rPr>
        <sz val="11"/>
        <rFont val="Arial"/>
        <charset val="0"/>
      </rPr>
      <t>)</t>
    </r>
    <r>
      <rPr>
        <sz val="11"/>
        <rFont val="方正书宋_GBK"/>
        <charset val="0"/>
      </rPr>
      <t>俄罗斯苏维埃联邦社会主义共和国第一剧院</t>
    </r>
    <r>
      <rPr>
        <sz val="11"/>
        <rFont val="Arial"/>
        <charset val="0"/>
      </rPr>
      <t xml:space="preserve">)
Stage design mock-up for 'Daybreak' stage production (Moscow, The First RSFSR Theatre) </t>
    </r>
  </si>
  <si>
    <r>
      <rPr>
        <sz val="11"/>
        <color indexed="8"/>
        <rFont val="Arial"/>
        <charset val="0"/>
      </rPr>
      <t xml:space="preserve">Дерево, фанера, картон, бархат, ткань, бумага, клеевые краски, клей столярный, фольга, электрооборудование
</t>
    </r>
    <r>
      <rPr>
        <sz val="11"/>
        <color indexed="8"/>
        <rFont val="汉仪书宋二KW"/>
        <charset val="0"/>
      </rPr>
      <t>木材、胶合板、纸板、丝绒、布、纸、胶漆、胶水、箔、电气设备</t>
    </r>
    <r>
      <rPr>
        <sz val="11"/>
        <color indexed="8"/>
        <rFont val="Arial"/>
        <charset val="0"/>
      </rPr>
      <t xml:space="preserve">
wood, plywood, cardboard, velvet, fabric, paper, glue paint, wood glue, foil, electric equipment</t>
    </r>
  </si>
  <si>
    <r>
      <rPr>
        <sz val="11"/>
        <color indexed="8"/>
        <rFont val="Arial"/>
        <charset val="0"/>
      </rPr>
      <t>40 х 51,5 х 34 см
40 х 51.5 х 34</t>
    </r>
    <r>
      <rPr>
        <sz val="11"/>
        <color indexed="8"/>
        <rFont val="汉仪书宋二KW"/>
        <charset val="0"/>
      </rPr>
      <t>厘米</t>
    </r>
    <r>
      <rPr>
        <sz val="11"/>
        <color indexed="8"/>
        <rFont val="Arial"/>
        <charset val="0"/>
      </rPr>
      <t xml:space="preserve">
40 х 51,5 х 34 cm</t>
    </r>
  </si>
  <si>
    <t>1·35</t>
  </si>
  <si>
    <r>
      <rPr>
        <sz val="11"/>
        <rFont val="Arial"/>
        <charset val="0"/>
      </rPr>
      <t xml:space="preserve">Макет декорации к спектаклю "Принцесса Турандот"  по сказке Карло Гоцци (Москва, Третья студия МХАТ) 
</t>
    </r>
    <r>
      <rPr>
        <sz val="11"/>
        <rFont val="方正书宋_GBK"/>
        <charset val="0"/>
      </rPr>
      <t>根据卡罗</t>
    </r>
    <r>
      <rPr>
        <sz val="11"/>
        <rFont val="Arial"/>
        <charset val="0"/>
      </rPr>
      <t>·</t>
    </r>
    <r>
      <rPr>
        <sz val="11"/>
        <rFont val="方正书宋_GBK"/>
        <charset val="0"/>
      </rPr>
      <t>葛齐的童话故事改编的话剧</t>
    </r>
    <r>
      <rPr>
        <sz val="11"/>
        <rFont val="Arial"/>
        <charset val="0"/>
      </rPr>
      <t>"</t>
    </r>
    <r>
      <rPr>
        <sz val="11"/>
        <rFont val="方正书宋_GBK"/>
        <charset val="0"/>
      </rPr>
      <t>图兰朵公主</t>
    </r>
    <r>
      <rPr>
        <sz val="11"/>
        <rFont val="Arial"/>
        <charset val="0"/>
      </rPr>
      <t>"</t>
    </r>
    <r>
      <rPr>
        <sz val="11"/>
        <rFont val="方正书宋_GBK"/>
        <charset val="0"/>
      </rPr>
      <t>的置景模型（莫斯科，莫斯科艺术剧院第三工作室）</t>
    </r>
    <r>
      <rPr>
        <sz val="11"/>
        <rFont val="Arial"/>
        <charset val="0"/>
      </rPr>
      <t xml:space="preserve">
Stage design mock-up for 'Princess Tourandot' stage production based on Carlo Gozzi's play  (Moscow Art Theatre's Third Studio, Moscow) </t>
    </r>
  </si>
  <si>
    <r>
      <rPr>
        <sz val="11"/>
        <color indexed="8"/>
        <rFont val="Arial"/>
        <charset val="0"/>
      </rPr>
      <t xml:space="preserve">Дерево, фанера, столярный клей, клеевые краски, ткань, холст, картон
</t>
    </r>
    <r>
      <rPr>
        <sz val="11"/>
        <color indexed="8"/>
        <rFont val="汉仪书宋二KW"/>
        <charset val="0"/>
      </rPr>
      <t>木材、胶合板、胶水、胶漆、布、粗麻布、纸板</t>
    </r>
    <r>
      <rPr>
        <sz val="11"/>
        <color indexed="8"/>
        <rFont val="Arial"/>
        <charset val="0"/>
      </rPr>
      <t xml:space="preserve">
wood, plywood, wood glue, glue paint, fabric, canvas, cardboard</t>
    </r>
  </si>
  <si>
    <r>
      <rPr>
        <sz val="11"/>
        <color indexed="8"/>
        <rFont val="Arial"/>
        <charset val="0"/>
      </rPr>
      <t xml:space="preserve">44,5 х 59 х 42 см
44.5 х 59 х 42 </t>
    </r>
    <r>
      <rPr>
        <sz val="11"/>
        <color indexed="8"/>
        <rFont val="汉仪书宋二KW"/>
        <charset val="0"/>
      </rPr>
      <t>厘米</t>
    </r>
    <r>
      <rPr>
        <sz val="11"/>
        <color indexed="8"/>
        <rFont val="Arial"/>
        <charset val="0"/>
      </rPr>
      <t xml:space="preserve">
44.5 х 59 х 42cm</t>
    </r>
  </si>
  <si>
    <t>1·37</t>
  </si>
  <si>
    <r>
      <rPr>
        <sz val="11"/>
        <rFont val="Arial"/>
        <charset val="0"/>
      </rPr>
      <t xml:space="preserve">Тарелка декоративная 
</t>
    </r>
    <r>
      <rPr>
        <sz val="11"/>
        <rFont val="方正书宋_GBK"/>
        <charset val="0"/>
      </rPr>
      <t>装饰盘</t>
    </r>
    <r>
      <rPr>
        <sz val="11"/>
        <rFont val="Arial"/>
        <charset val="0"/>
      </rPr>
      <t xml:space="preserve">
Decorative plate </t>
    </r>
  </si>
  <si>
    <r>
      <rPr>
        <sz val="11"/>
        <color indexed="8"/>
        <rFont val="Arial"/>
        <charset val="0"/>
      </rPr>
      <t xml:space="preserve">Фарфор, полихромная надглазурная роспись
</t>
    </r>
    <r>
      <rPr>
        <sz val="11"/>
        <color indexed="8"/>
        <rFont val="汉仪书宋二KW"/>
        <charset val="0"/>
      </rPr>
      <t>瓷、套色釉上彩</t>
    </r>
    <r>
      <rPr>
        <sz val="11"/>
        <color indexed="8"/>
        <rFont val="Arial"/>
        <charset val="0"/>
      </rPr>
      <t xml:space="preserve">
Porcelain, multicoloured over-glaze painting</t>
    </r>
  </si>
  <si>
    <r>
      <rPr>
        <sz val="11"/>
        <color indexed="8"/>
        <rFont val="Arial"/>
        <charset val="0"/>
      </rPr>
      <t xml:space="preserve">Диаметр – 24,5 см
</t>
    </r>
    <r>
      <rPr>
        <sz val="11"/>
        <color indexed="8"/>
        <rFont val="汉仪书宋二KW"/>
        <charset val="0"/>
      </rPr>
      <t>直径</t>
    </r>
    <r>
      <rPr>
        <sz val="11"/>
        <color indexed="8"/>
        <rFont val="Arial"/>
        <charset val="0"/>
      </rPr>
      <t>24.5</t>
    </r>
    <r>
      <rPr>
        <sz val="11"/>
        <color indexed="8"/>
        <rFont val="汉仪书宋二KW"/>
        <charset val="0"/>
      </rPr>
      <t>厘米</t>
    </r>
    <r>
      <rPr>
        <sz val="11"/>
        <color indexed="8"/>
        <rFont val="Arial"/>
        <charset val="0"/>
      </rPr>
      <t xml:space="preserve">
diameter – 24,5 cm                                 </t>
    </r>
  </si>
  <si>
    <t>1·43</t>
  </si>
  <si>
    <r>
      <rPr>
        <sz val="11"/>
        <rFont val="Arial"/>
        <charset val="0"/>
      </rPr>
      <t xml:space="preserve">Эскиз декораций к спектаклю «Дом, где разбиваются сердца» по пьесе Бернарда Шоу
</t>
    </r>
    <r>
      <rPr>
        <sz val="11"/>
        <rFont val="方正书宋_GBK"/>
        <charset val="0"/>
      </rPr>
      <t>萧伯纳话剧</t>
    </r>
    <r>
      <rPr>
        <sz val="11"/>
        <rFont val="Arial"/>
        <charset val="0"/>
      </rPr>
      <t>“</t>
    </r>
    <r>
      <rPr>
        <sz val="11"/>
        <rFont val="方正书宋_GBK"/>
        <charset val="0"/>
      </rPr>
      <t>伤心之家</t>
    </r>
    <r>
      <rPr>
        <sz val="11"/>
        <rFont val="Arial"/>
        <charset val="0"/>
      </rPr>
      <t>”</t>
    </r>
    <r>
      <rPr>
        <sz val="11"/>
        <rFont val="方正书宋_GBK"/>
        <charset val="0"/>
      </rPr>
      <t>舞台草图</t>
    </r>
    <r>
      <rPr>
        <sz val="11"/>
        <rFont val="Arial"/>
        <charset val="0"/>
      </rPr>
      <t xml:space="preserve">
Sketch of stage design for 'Heartbreak House' stage production based on the eponymous play by Bernard Shaw</t>
    </r>
  </si>
  <si>
    <r>
      <rPr>
        <sz val="11"/>
        <color indexed="8"/>
        <rFont val="Arial"/>
        <charset val="0"/>
      </rPr>
      <t xml:space="preserve">Бумага, аппликация, тушь, нитки
</t>
    </r>
    <r>
      <rPr>
        <sz val="11"/>
        <color indexed="8"/>
        <rFont val="汉仪书宋二KW"/>
        <charset val="0"/>
      </rPr>
      <t>纸、贴花、墨、线</t>
    </r>
    <r>
      <rPr>
        <sz val="11"/>
        <color indexed="8"/>
        <rFont val="Arial"/>
        <charset val="0"/>
      </rPr>
      <t xml:space="preserve">
paper, cut-out, ink, thread</t>
    </r>
  </si>
  <si>
    <r>
      <rPr>
        <sz val="11"/>
        <color indexed="8"/>
        <rFont val="Arial"/>
        <charset val="0"/>
      </rPr>
      <t xml:space="preserve">
Размер
34,7 х 48,5 см
</t>
    </r>
    <r>
      <rPr>
        <sz val="11"/>
        <color indexed="8"/>
        <rFont val="汉仪书宋二KW"/>
        <charset val="0"/>
      </rPr>
      <t>尺寸</t>
    </r>
    <r>
      <rPr>
        <sz val="11"/>
        <color indexed="8"/>
        <rFont val="Arial"/>
        <charset val="0"/>
      </rPr>
      <t xml:space="preserve">
34.7 х 48.5 </t>
    </r>
    <r>
      <rPr>
        <sz val="11"/>
        <color indexed="8"/>
        <rFont val="汉仪书宋二KW"/>
        <charset val="0"/>
      </rPr>
      <t>厘米</t>
    </r>
    <r>
      <rPr>
        <sz val="11"/>
        <color indexed="8"/>
        <rFont val="Arial"/>
        <charset val="0"/>
      </rPr>
      <t xml:space="preserve">
Size
34,7 х 48,5 cm
</t>
    </r>
  </si>
  <si>
    <t>1·70</t>
  </si>
  <si>
    <r>
      <rPr>
        <sz val="11"/>
        <rFont val="Arial"/>
        <charset val="0"/>
      </rPr>
      <t xml:space="preserve">Эскиз декораций к спектаклю «Клоп» (второй акт)
</t>
    </r>
    <r>
      <rPr>
        <sz val="11"/>
        <rFont val="方正书宋_GBK"/>
        <charset val="0"/>
      </rPr>
      <t>话剧</t>
    </r>
    <r>
      <rPr>
        <sz val="11"/>
        <rFont val="Arial"/>
        <charset val="0"/>
      </rPr>
      <t>“</t>
    </r>
    <r>
      <rPr>
        <sz val="11"/>
        <rFont val="方正书宋_GBK"/>
        <charset val="0"/>
      </rPr>
      <t>臭虫</t>
    </r>
    <r>
      <rPr>
        <sz val="11"/>
        <rFont val="Arial"/>
        <charset val="0"/>
      </rPr>
      <t>”</t>
    </r>
    <r>
      <rPr>
        <sz val="11"/>
        <rFont val="方正书宋_GBK"/>
        <charset val="0"/>
      </rPr>
      <t>舞台草图（第二幕）</t>
    </r>
    <r>
      <rPr>
        <sz val="11"/>
        <rFont val="Arial"/>
        <charset val="0"/>
      </rPr>
      <t xml:space="preserve">
Sketch of stage design for 'Bedbug' stage production 
(second act)
</t>
    </r>
  </si>
  <si>
    <r>
      <rPr>
        <sz val="11"/>
        <color indexed="8"/>
        <rFont val="Arial"/>
        <charset val="0"/>
      </rPr>
      <t xml:space="preserve">Бумага на картоне, тушь, перо, лак, белила
</t>
    </r>
    <r>
      <rPr>
        <sz val="11"/>
        <color indexed="8"/>
        <rFont val="汉仪书宋二KW"/>
        <charset val="0"/>
      </rPr>
      <t>纸板、墨、羽毛、漆、白色颜料</t>
    </r>
    <r>
      <rPr>
        <sz val="11"/>
        <color indexed="8"/>
        <rFont val="Arial"/>
        <charset val="0"/>
      </rPr>
      <t xml:space="preserve">
paper on cardboard, ink, drafting pen, lacquer, white pigment</t>
    </r>
  </si>
  <si>
    <r>
      <rPr>
        <sz val="11"/>
        <color indexed="8"/>
        <rFont val="Arial"/>
        <charset val="0"/>
      </rPr>
      <t xml:space="preserve">
Размер
25,8 х 21,6, 32,4 х 24,7 (паспарту)
</t>
    </r>
    <r>
      <rPr>
        <sz val="11"/>
        <color indexed="8"/>
        <rFont val="汉仪书宋二KW"/>
        <charset val="0"/>
      </rPr>
      <t>尺寸</t>
    </r>
    <r>
      <rPr>
        <sz val="11"/>
        <color indexed="8"/>
        <rFont val="Arial"/>
        <charset val="0"/>
      </rPr>
      <t xml:space="preserve">
25.8 х  21.6</t>
    </r>
    <r>
      <rPr>
        <sz val="11"/>
        <color indexed="8"/>
        <rFont val="汉仪书宋二KW"/>
        <charset val="0"/>
      </rPr>
      <t>，</t>
    </r>
    <r>
      <rPr>
        <sz val="11"/>
        <color indexed="8"/>
        <rFont val="Arial"/>
        <charset val="0"/>
      </rPr>
      <t>32.4 х 24.7</t>
    </r>
    <r>
      <rPr>
        <sz val="11"/>
        <color indexed="8"/>
        <rFont val="汉仪书宋二KW"/>
        <charset val="0"/>
      </rPr>
      <t>（底版）</t>
    </r>
    <r>
      <rPr>
        <sz val="11"/>
        <color indexed="8"/>
        <rFont val="Arial"/>
        <charset val="0"/>
      </rPr>
      <t xml:space="preserve">
Size
25,8 х 21,6, 32,4 х 24,7 (passe partout)</t>
    </r>
  </si>
  <si>
    <t>1·71</t>
  </si>
  <si>
    <r>
      <rPr>
        <sz val="11"/>
        <rFont val="Arial"/>
        <charset val="0"/>
      </rPr>
      <t xml:space="preserve">Эскиз декораций к спектаклю «Ромео и Джульетта» по пьесе Вильяма Шекспира для Московского камерного театра 
</t>
    </r>
    <r>
      <rPr>
        <sz val="11"/>
        <rFont val="方正书宋_GBK"/>
        <charset val="0"/>
      </rPr>
      <t>莫斯科室内剧院的莎士比亚戏剧</t>
    </r>
    <r>
      <rPr>
        <sz val="11"/>
        <rFont val="Arial"/>
        <charset val="0"/>
      </rPr>
      <t>"</t>
    </r>
    <r>
      <rPr>
        <sz val="11"/>
        <rFont val="方正书宋_GBK"/>
        <charset val="0"/>
      </rPr>
      <t>罗密欧与朱丽叶</t>
    </r>
    <r>
      <rPr>
        <sz val="11"/>
        <rFont val="Arial"/>
        <charset val="0"/>
      </rPr>
      <t>"</t>
    </r>
    <r>
      <rPr>
        <sz val="11"/>
        <rFont val="方正书宋_GBK"/>
        <charset val="0"/>
      </rPr>
      <t>的舞台草图</t>
    </r>
    <r>
      <rPr>
        <sz val="11"/>
        <rFont val="Arial"/>
        <charset val="0"/>
      </rPr>
      <t xml:space="preserve">
Sketch of stage design for William Shakespeare's 'Romeo and Juliette' stage production for Moscow Chamber Theatre </t>
    </r>
  </si>
  <si>
    <r>
      <rPr>
        <sz val="11"/>
        <color indexed="8"/>
        <rFont val="Arial"/>
        <charset val="0"/>
      </rPr>
      <t xml:space="preserve">Картон, карандаш, тушь, гуашь, белила, золотая краска.
</t>
    </r>
    <r>
      <rPr>
        <sz val="11"/>
        <color indexed="8"/>
        <rFont val="汉仪书宋二KW"/>
        <charset val="0"/>
      </rPr>
      <t>纸板、铅笔、墨、水粉、白色颜料、金漆</t>
    </r>
    <r>
      <rPr>
        <sz val="11"/>
        <color indexed="8"/>
        <rFont val="Arial"/>
        <charset val="0"/>
      </rPr>
      <t xml:space="preserve">
cardboard, pencil, ink, gouache, white pigment, gold paint.</t>
    </r>
  </si>
  <si>
    <r>
      <rPr>
        <sz val="11"/>
        <color indexed="8"/>
        <rFont val="Arial"/>
        <charset val="0"/>
      </rPr>
      <t xml:space="preserve">
22,7х35,1 см
22.7 х 35.1 </t>
    </r>
    <r>
      <rPr>
        <sz val="11"/>
        <color indexed="8"/>
        <rFont val="汉仪书宋二KW"/>
        <charset val="0"/>
      </rPr>
      <t>厘米</t>
    </r>
    <r>
      <rPr>
        <sz val="11"/>
        <color indexed="8"/>
        <rFont val="Arial"/>
        <charset val="0"/>
      </rPr>
      <t xml:space="preserve">
22,7х35,1 cm
</t>
    </r>
  </si>
  <si>
    <t>1·72</t>
  </si>
  <si>
    <r>
      <rPr>
        <sz val="11"/>
        <rFont val="Arial"/>
        <charset val="0"/>
      </rPr>
      <t xml:space="preserve">Испанская пантомима. Эскиз театральной декорации с гитаристами 
</t>
    </r>
    <r>
      <rPr>
        <sz val="11"/>
        <rFont val="方正书宋_GBK"/>
        <charset val="0"/>
      </rPr>
      <t>西班牙哑剧。吉他手剧院舞台草图</t>
    </r>
    <r>
      <rPr>
        <sz val="11"/>
        <rFont val="Arial"/>
        <charset val="0"/>
      </rPr>
      <t xml:space="preserve">
Spanish Pantomime. Sketch of stage design  featuring guitar players</t>
    </r>
  </si>
  <si>
    <r>
      <rPr>
        <sz val="11"/>
        <color indexed="8"/>
        <rFont val="Arial"/>
        <charset val="0"/>
      </rPr>
      <t xml:space="preserve">Бумага, гуашь, трафарет
</t>
    </r>
    <r>
      <rPr>
        <sz val="11"/>
        <color indexed="8"/>
        <rFont val="汉仪书宋二KW"/>
        <charset val="0"/>
      </rPr>
      <t>纸、水粉、镂花</t>
    </r>
    <r>
      <rPr>
        <sz val="11"/>
        <color indexed="8"/>
        <rFont val="Arial"/>
        <charset val="0"/>
      </rPr>
      <t xml:space="preserve">
paper, gouache, stencil.</t>
    </r>
  </si>
  <si>
    <r>
      <rPr>
        <sz val="11"/>
        <color indexed="8"/>
        <rFont val="Arial"/>
        <charset val="0"/>
      </rPr>
      <t xml:space="preserve">24,5 х 24,2 см (в свету)
24.5 х 24.2 </t>
    </r>
    <r>
      <rPr>
        <sz val="11"/>
        <color indexed="8"/>
        <rFont val="汉仪书宋二KW"/>
        <charset val="0"/>
      </rPr>
      <t>厘米</t>
    </r>
    <r>
      <rPr>
        <sz val="11"/>
        <color indexed="8"/>
        <rFont val="Arial"/>
        <charset val="0"/>
      </rPr>
      <t xml:space="preserve"> </t>
    </r>
    <r>
      <rPr>
        <sz val="11"/>
        <color indexed="8"/>
        <rFont val="汉仪书宋二KW"/>
        <charset val="0"/>
      </rPr>
      <t>（内部尺寸）</t>
    </r>
    <r>
      <rPr>
        <sz val="11"/>
        <color indexed="8"/>
        <rFont val="Arial"/>
        <charset val="0"/>
      </rPr>
      <t xml:space="preserve">
24,5 х 24,2 cm (from edge to edge)</t>
    </r>
  </si>
  <si>
    <t>Vellum gallery/collection of Lubov Agafonova, (Moscow)
Галерея Веллум / коллекция Любови Агафоновой (Москва)
Vellum美术馆/柳波芙·阿加芬诺娃收藏（莫斯科）</t>
  </si>
  <si>
    <t>1·73</t>
  </si>
  <si>
    <r>
      <rPr>
        <sz val="11"/>
        <rFont val="Arial"/>
        <charset val="0"/>
      </rPr>
      <t xml:space="preserve">Ревю. Эскиз театральной декорации с изображением танцующих
</t>
    </r>
    <r>
      <rPr>
        <sz val="11"/>
        <rFont val="方正书宋_GBK"/>
        <charset val="0"/>
      </rPr>
      <t>时事讽刺剧。舞者剧院舞台草图</t>
    </r>
  </si>
  <si>
    <r>
      <rPr>
        <sz val="11"/>
        <color indexed="8"/>
        <rFont val="Arial"/>
        <charset val="0"/>
      </rPr>
      <t xml:space="preserve">
25 х 30,5 см (в свету)
25 х 30.5 </t>
    </r>
    <r>
      <rPr>
        <sz val="11"/>
        <color indexed="8"/>
        <rFont val="汉仪书宋二KW"/>
        <charset val="0"/>
      </rPr>
      <t>厘米（内部尺寸）</t>
    </r>
    <r>
      <rPr>
        <sz val="11"/>
        <color indexed="8"/>
        <rFont val="Arial"/>
        <charset val="0"/>
      </rPr>
      <t xml:space="preserve">
25 х 30,5 cm (from edge to edge)</t>
    </r>
  </si>
  <si>
    <r>
      <rPr>
        <sz val="11"/>
        <rFont val="Arial"/>
        <charset val="0"/>
      </rPr>
      <t xml:space="preserve">Эскиз театрального занавеса 
</t>
    </r>
    <r>
      <rPr>
        <sz val="11"/>
        <rFont val="方正书宋_GBK"/>
        <charset val="0"/>
      </rPr>
      <t>剧院幕布草图</t>
    </r>
    <r>
      <rPr>
        <sz val="11"/>
        <rFont val="Arial"/>
        <charset val="0"/>
      </rPr>
      <t xml:space="preserve">
Sketch of a theatre curtains</t>
    </r>
  </si>
  <si>
    <r>
      <rPr>
        <sz val="11"/>
        <color indexed="8"/>
        <rFont val="Arial"/>
        <charset val="0"/>
      </rPr>
      <t xml:space="preserve">Бумага, карандаш, тушь, гуашь, золотая и бронзовая краска.
</t>
    </r>
    <r>
      <rPr>
        <sz val="11"/>
        <color indexed="8"/>
        <rFont val="汉仪书宋二KW"/>
        <charset val="0"/>
      </rPr>
      <t>纸、铅笔、墨、水粉、金漆和青铜漆</t>
    </r>
    <r>
      <rPr>
        <sz val="11"/>
        <color indexed="8"/>
        <rFont val="Arial"/>
        <charset val="0"/>
      </rPr>
      <t xml:space="preserve">
paper, pencil, ink, gouache, gold and bronze paint.</t>
    </r>
  </si>
  <si>
    <r>
      <rPr>
        <sz val="11"/>
        <color indexed="8"/>
        <rFont val="Arial"/>
        <charset val="0"/>
      </rPr>
      <t xml:space="preserve">
31,5х51,3 см
31.5 х 51.3 </t>
    </r>
    <r>
      <rPr>
        <sz val="11"/>
        <color indexed="8"/>
        <rFont val="汉仪书宋二KW"/>
        <charset val="0"/>
      </rPr>
      <t>厘米</t>
    </r>
    <r>
      <rPr>
        <sz val="11"/>
        <color indexed="8"/>
        <rFont val="Arial"/>
        <charset val="0"/>
      </rPr>
      <t xml:space="preserve">
31,5х51,3 cm
</t>
    </r>
  </si>
  <si>
    <t>1·74</t>
  </si>
  <si>
    <r>
      <rPr>
        <sz val="11"/>
        <rFont val="Arial"/>
        <charset val="0"/>
      </rPr>
      <t xml:space="preserve">Макет декорации "Единая установка"  к спектаклю «Человек, который был четвергом» по роману Гилберта Кита Честертона (Москва, Государственный Камерный театр) 
</t>
    </r>
    <r>
      <rPr>
        <sz val="11"/>
        <rFont val="方正书宋_GBK"/>
        <charset val="0"/>
      </rPr>
      <t>根据吉尔伯特</t>
    </r>
    <r>
      <rPr>
        <sz val="11"/>
        <rFont val="Arial"/>
        <charset val="0"/>
      </rPr>
      <t>·</t>
    </r>
    <r>
      <rPr>
        <sz val="11"/>
        <rFont val="方正书宋_GBK"/>
        <charset val="0"/>
      </rPr>
      <t>基思</t>
    </r>
    <r>
      <rPr>
        <sz val="11"/>
        <rFont val="Arial"/>
        <charset val="0"/>
      </rPr>
      <t>·</t>
    </r>
    <r>
      <rPr>
        <sz val="11"/>
        <rFont val="方正书宋_GBK"/>
        <charset val="0"/>
      </rPr>
      <t>切斯特顿小说改编的话剧《星期四人》的置景模型</t>
    </r>
    <r>
      <rPr>
        <sz val="11"/>
        <rFont val="Arial"/>
        <charset val="0"/>
      </rPr>
      <t>“</t>
    </r>
    <r>
      <rPr>
        <sz val="11"/>
        <rFont val="方正书宋_GBK"/>
        <charset val="0"/>
      </rPr>
      <t>统一装置</t>
    </r>
    <r>
      <rPr>
        <sz val="11"/>
        <rFont val="Arial"/>
        <charset val="0"/>
      </rPr>
      <t>”</t>
    </r>
    <r>
      <rPr>
        <sz val="11"/>
        <rFont val="方正书宋_GBK"/>
        <charset val="0"/>
      </rPr>
      <t>（莫斯科，国家室内剧院）</t>
    </r>
    <r>
      <rPr>
        <sz val="11"/>
        <rFont val="Arial"/>
        <charset val="0"/>
      </rPr>
      <t xml:space="preserve">
'Unified Unit' stage design mock-up for 'The Man Who Was Thursday' stage production based on the eponymous novel by Gilbert Keith Chesterton   (State Chamber Theatre, Moscow)</t>
    </r>
  </si>
  <si>
    <r>
      <rPr>
        <sz val="11"/>
        <color indexed="8"/>
        <rFont val="Arial"/>
        <charset val="0"/>
      </rPr>
      <t xml:space="preserve">дерево, фанера, металл, картон, фольга, клей пва, серебряная краска, черная краска
</t>
    </r>
    <r>
      <rPr>
        <sz val="11"/>
        <color indexed="8"/>
        <rFont val="汉仪书宋二KW"/>
        <charset val="0"/>
      </rPr>
      <t>木材、胶合板、金属、纸板、箔、白乳胶、银粉漆、黑色颜料</t>
    </r>
    <r>
      <rPr>
        <sz val="11"/>
        <color indexed="8"/>
        <rFont val="Arial"/>
        <charset val="0"/>
      </rPr>
      <t xml:space="preserve">
wood, plywood, metal, cardboard, foil, PVA glue, silver paint, black paint</t>
    </r>
  </si>
  <si>
    <r>
      <rPr>
        <sz val="11"/>
        <color indexed="8"/>
        <rFont val="Arial"/>
        <charset val="0"/>
      </rPr>
      <t xml:space="preserve">60 х 80,5 х 60,5 см
60 х 80.5 х 60.5 </t>
    </r>
    <r>
      <rPr>
        <sz val="11"/>
        <color indexed="8"/>
        <rFont val="汉仪书宋二KW"/>
        <charset val="0"/>
      </rPr>
      <t>厘米</t>
    </r>
    <r>
      <rPr>
        <sz val="11"/>
        <color indexed="8"/>
        <rFont val="Arial"/>
        <charset val="0"/>
      </rPr>
      <t xml:space="preserve">
60 х 80.5 х 60.5 cm</t>
    </r>
  </si>
  <si>
    <r>
      <rPr>
        <sz val="11"/>
        <rFont val="Arial"/>
        <charset val="0"/>
      </rPr>
      <t>"Окно РОСТА" (плакат Российского телеграфного агентства) "Украинцев и русских клич один..."
“</t>
    </r>
    <r>
      <rPr>
        <sz val="11"/>
        <rFont val="方正书宋_GBK"/>
        <charset val="0"/>
      </rPr>
      <t>俄通社之窗</t>
    </r>
    <r>
      <rPr>
        <sz val="11"/>
        <rFont val="Arial"/>
        <charset val="0"/>
      </rPr>
      <t>”</t>
    </r>
    <r>
      <rPr>
        <sz val="11"/>
        <rFont val="方正书宋_GBK"/>
        <charset val="0"/>
      </rPr>
      <t>（俄罗斯通讯社宣传画）</t>
    </r>
    <r>
      <rPr>
        <sz val="11"/>
        <rFont val="Arial"/>
        <charset val="0"/>
      </rPr>
      <t>“</t>
    </r>
    <r>
      <rPr>
        <sz val="11"/>
        <rFont val="方正书宋_GBK"/>
        <charset val="0"/>
      </rPr>
      <t>乌克兰人和俄罗斯人一个呼声</t>
    </r>
    <r>
      <rPr>
        <sz val="11"/>
        <rFont val="Arial"/>
        <charset val="0"/>
      </rPr>
      <t xml:space="preserve">”
'Window of the RUSTA' (Russian Telegraph Agency poster) 'The Ukrainians and the Russians share the same motto...' </t>
    </r>
  </si>
  <si>
    <r>
      <rPr>
        <sz val="11"/>
        <color indexed="8"/>
        <rFont val="Arial"/>
        <charset val="0"/>
      </rPr>
      <t xml:space="preserve">бумага, хромолитография
</t>
    </r>
    <r>
      <rPr>
        <sz val="11"/>
        <color indexed="8"/>
        <rFont val="汉仪书宋二KW"/>
        <charset val="0"/>
      </rPr>
      <t>纸、彩色石印</t>
    </r>
    <r>
      <rPr>
        <sz val="11"/>
        <color indexed="8"/>
        <rFont val="Arial"/>
        <charset val="0"/>
      </rPr>
      <t xml:space="preserve">
paper, colour lithography  </t>
    </r>
  </si>
  <si>
    <r>
      <rPr>
        <sz val="11"/>
        <color indexed="8"/>
        <rFont val="Arial"/>
        <charset val="0"/>
      </rPr>
      <t>64,0 х 64,0 см
64.0 х 64.0</t>
    </r>
    <r>
      <rPr>
        <sz val="11"/>
        <color indexed="8"/>
        <rFont val="汉仪书宋二KW"/>
        <charset val="0"/>
      </rPr>
      <t>厘米</t>
    </r>
    <r>
      <rPr>
        <sz val="11"/>
        <color indexed="8"/>
        <rFont val="Arial"/>
        <charset val="0"/>
      </rPr>
      <t xml:space="preserve">
64,0 х 64,0 cm</t>
    </r>
  </si>
  <si>
    <t>1·60</t>
  </si>
  <si>
    <r>
      <rPr>
        <sz val="11"/>
        <rFont val="Arial"/>
        <charset val="0"/>
      </rPr>
      <t>"Окно РОСТА" (плакат Российского телеграфного агентства) "На польский фронт..."
“</t>
    </r>
    <r>
      <rPr>
        <sz val="11"/>
        <rFont val="方正书宋_GBK"/>
        <charset val="0"/>
      </rPr>
      <t>俄通社之窗</t>
    </r>
    <r>
      <rPr>
        <sz val="11"/>
        <rFont val="Arial"/>
        <charset val="0"/>
      </rPr>
      <t>”</t>
    </r>
    <r>
      <rPr>
        <sz val="11"/>
        <rFont val="方正书宋_GBK"/>
        <charset val="0"/>
      </rPr>
      <t>（宣传画）</t>
    </r>
    <r>
      <rPr>
        <sz val="11"/>
        <rFont val="Arial"/>
        <charset val="0"/>
      </rPr>
      <t>“</t>
    </r>
    <r>
      <rPr>
        <sz val="11"/>
        <rFont val="方正书宋_GBK"/>
        <charset val="0"/>
      </rPr>
      <t>奔赴波兰战场</t>
    </r>
    <r>
      <rPr>
        <sz val="11"/>
        <rFont val="Arial"/>
        <charset val="0"/>
      </rPr>
      <t xml:space="preserve">”
'Window of the RUSTA' (Russian Telegraph Agency poster) 'To the Polish front...'
</t>
    </r>
  </si>
  <si>
    <r>
      <rPr>
        <sz val="11"/>
        <color indexed="8"/>
        <rFont val="Arial"/>
        <charset val="0"/>
      </rPr>
      <t xml:space="preserve">картон, хромолитография
</t>
    </r>
    <r>
      <rPr>
        <sz val="11"/>
        <color indexed="8"/>
        <rFont val="汉仪书宋二KW"/>
        <charset val="0"/>
      </rPr>
      <t>纸板、彩色石印</t>
    </r>
    <r>
      <rPr>
        <sz val="11"/>
        <color indexed="8"/>
        <rFont val="Arial"/>
        <charset val="0"/>
      </rPr>
      <t xml:space="preserve">
cardboard, colour lithography 
</t>
    </r>
  </si>
  <si>
    <r>
      <rPr>
        <sz val="11"/>
        <color indexed="8"/>
        <rFont val="Arial"/>
        <charset val="0"/>
      </rPr>
      <t xml:space="preserve">
64,0 х 52,5 см
64.0 х 52.5 </t>
    </r>
    <r>
      <rPr>
        <sz val="11"/>
        <color indexed="8"/>
        <rFont val="汉仪书宋二KW"/>
        <charset val="0"/>
      </rPr>
      <t>厘米</t>
    </r>
    <r>
      <rPr>
        <sz val="11"/>
        <color indexed="8"/>
        <rFont val="Arial"/>
        <charset val="0"/>
      </rPr>
      <t xml:space="preserve">
64,0 х 52,5 cm
</t>
    </r>
  </si>
  <si>
    <t>1·61</t>
  </si>
  <si>
    <r>
      <rPr>
        <sz val="11"/>
        <rFont val="Arial"/>
        <charset val="0"/>
      </rPr>
      <t xml:space="preserve"> Плакат Главполитпросвета № 55 "Эй, отпускной красноармеец, стой-ка: 
</t>
    </r>
    <r>
      <rPr>
        <sz val="11"/>
        <rFont val="方正书宋_GBK"/>
        <charset val="0"/>
      </rPr>
      <t>政治教育总委员会第</t>
    </r>
    <r>
      <rPr>
        <sz val="11"/>
        <rFont val="Arial"/>
        <charset val="0"/>
      </rPr>
      <t>55</t>
    </r>
    <r>
      <rPr>
        <sz val="11"/>
        <rFont val="方正书宋_GBK"/>
        <charset val="0"/>
      </rPr>
      <t>号宣传画</t>
    </r>
    <r>
      <rPr>
        <sz val="11"/>
        <rFont val="Arial"/>
        <charset val="0"/>
      </rPr>
      <t>“</t>
    </r>
    <r>
      <rPr>
        <sz val="11"/>
        <rFont val="方正书宋_GBK"/>
        <charset val="0"/>
      </rPr>
      <t>喂，休假的红军战士，站住</t>
    </r>
    <r>
      <rPr>
        <sz val="11"/>
        <rFont val="Arial"/>
        <charset val="0"/>
      </rPr>
      <t>”
The Main Political and Educational Committee's poster No.55 'Hey, Red Army soldier on leave, halt…'</t>
    </r>
  </si>
  <si>
    <r>
      <rPr>
        <sz val="11"/>
        <color indexed="8"/>
        <rFont val="Arial"/>
        <charset val="0"/>
      </rPr>
      <t xml:space="preserve">бумага, акварель цветная, трафарет
</t>
    </r>
    <r>
      <rPr>
        <sz val="11"/>
        <color indexed="8"/>
        <rFont val="汉仪书宋二KW"/>
        <charset val="0"/>
      </rPr>
      <t>纸、水彩、镂花</t>
    </r>
    <r>
      <rPr>
        <sz val="11"/>
        <color indexed="8"/>
        <rFont val="Arial"/>
        <charset val="0"/>
      </rPr>
      <t xml:space="preserve">
paper, water colours, stencil </t>
    </r>
  </si>
  <si>
    <r>
      <rPr>
        <sz val="11"/>
        <color indexed="8"/>
        <rFont val="Arial"/>
        <charset val="0"/>
      </rPr>
      <t xml:space="preserve">
105,0 х 90,0 см
105.0 х 90.0 </t>
    </r>
    <r>
      <rPr>
        <sz val="11"/>
        <color indexed="8"/>
        <rFont val="汉仪书宋二KW"/>
        <charset val="0"/>
      </rPr>
      <t>厘米</t>
    </r>
    <r>
      <rPr>
        <sz val="11"/>
        <color indexed="8"/>
        <rFont val="Arial"/>
        <charset val="0"/>
      </rPr>
      <t xml:space="preserve">
105,0 х 90,0 cm  
</t>
    </r>
  </si>
  <si>
    <t>1·62</t>
  </si>
  <si>
    <r>
      <rPr>
        <sz val="11"/>
        <rFont val="Arial"/>
        <charset val="0"/>
      </rPr>
      <t>"Окно РОСТА" (плакат Российского телеграфного агентства) № 858 «Каждый прогул – радость врагу, а герой труда – для буржуев удар»
“</t>
    </r>
    <r>
      <rPr>
        <sz val="11"/>
        <rFont val="方正书宋_GBK"/>
        <charset val="0"/>
      </rPr>
      <t>俄通社之窗</t>
    </r>
    <r>
      <rPr>
        <sz val="11"/>
        <rFont val="Arial"/>
        <charset val="0"/>
      </rPr>
      <t>”</t>
    </r>
    <r>
      <rPr>
        <sz val="11"/>
        <rFont val="方正书宋_GBK"/>
        <charset val="0"/>
      </rPr>
      <t>（俄罗斯通讯社宣传画）</t>
    </r>
    <r>
      <rPr>
        <sz val="11"/>
        <rFont val="Arial"/>
        <charset val="0"/>
      </rPr>
      <t>858</t>
    </r>
    <r>
      <rPr>
        <sz val="11"/>
        <rFont val="方正书宋_GBK"/>
        <charset val="0"/>
      </rPr>
      <t>号</t>
    </r>
    <r>
      <rPr>
        <sz val="11"/>
        <rFont val="Arial"/>
        <charset val="0"/>
      </rPr>
      <t>“</t>
    </r>
    <r>
      <rPr>
        <sz val="11"/>
        <rFont val="方正书宋_GBK"/>
        <charset val="0"/>
      </rPr>
      <t>每一次旷工都是敌人希望看到的，而劳动英雄对资产阶级而言是无情的打击</t>
    </r>
    <r>
      <rPr>
        <sz val="11"/>
        <rFont val="Arial"/>
        <charset val="0"/>
      </rPr>
      <t xml:space="preserve">”
'Window of the RUSTA' (Russian Telegraph Agency poster)  No. 858 'Each no-show is a joy for the enemy, each hero of labour is a blow to the bourgeois ' </t>
    </r>
  </si>
  <si>
    <r>
      <rPr>
        <sz val="11"/>
        <color indexed="8"/>
        <rFont val="Arial"/>
        <charset val="0"/>
      </rPr>
      <t xml:space="preserve">бумага, краска, трафарет 
</t>
    </r>
    <r>
      <rPr>
        <sz val="11"/>
        <color indexed="8"/>
        <rFont val="汉仪书宋二KW"/>
        <charset val="0"/>
      </rPr>
      <t>纸、颜料、镂花</t>
    </r>
    <r>
      <rPr>
        <sz val="11"/>
        <color indexed="8"/>
        <rFont val="Arial"/>
        <charset val="0"/>
      </rPr>
      <t xml:space="preserve">
paper, paint, stencil </t>
    </r>
  </si>
  <si>
    <r>
      <rPr>
        <sz val="11"/>
        <color indexed="8"/>
        <rFont val="Arial"/>
        <charset val="0"/>
      </rPr>
      <t xml:space="preserve">Общий размер плаката: 100,0 х 75,0 см
</t>
    </r>
    <r>
      <rPr>
        <sz val="11"/>
        <color indexed="8"/>
        <rFont val="汉仪书宋二KW"/>
        <charset val="0"/>
      </rPr>
      <t>宣传画总尺寸：</t>
    </r>
    <r>
      <rPr>
        <sz val="11"/>
        <color indexed="8"/>
        <rFont val="Arial"/>
        <charset val="0"/>
      </rPr>
      <t xml:space="preserve">100.0 х 75.0 </t>
    </r>
    <r>
      <rPr>
        <sz val="11"/>
        <color indexed="8"/>
        <rFont val="汉仪书宋二KW"/>
        <charset val="0"/>
      </rPr>
      <t>厘米</t>
    </r>
    <r>
      <rPr>
        <sz val="11"/>
        <color indexed="8"/>
        <rFont val="Arial"/>
        <charset val="0"/>
      </rPr>
      <t xml:space="preserve">
Poster's overall dimensions: 100,0 х 75,0 cm
</t>
    </r>
  </si>
  <si>
    <t>1·63</t>
  </si>
  <si>
    <r>
      <rPr>
        <sz val="11"/>
        <rFont val="Arial"/>
        <charset val="0"/>
      </rPr>
      <t>«Даешь карандаши которые хороши?». Рекламный плакат Мосполиграфа
“</t>
    </r>
    <r>
      <rPr>
        <sz val="11"/>
        <rFont val="方正书宋_GBK"/>
        <charset val="0"/>
      </rPr>
      <t>来，造出好使的铅笔吧！</t>
    </r>
    <r>
      <rPr>
        <sz val="11"/>
        <rFont val="Arial"/>
        <charset val="0"/>
      </rPr>
      <t>”</t>
    </r>
    <r>
      <rPr>
        <sz val="11"/>
        <rFont val="方正书宋_GBK"/>
        <charset val="0"/>
      </rPr>
      <t>莫斯科印刷企业联合公司广告</t>
    </r>
    <r>
      <rPr>
        <sz val="11"/>
        <rFont val="Arial"/>
        <charset val="0"/>
      </rPr>
      <t xml:space="preserve">
'Good pencils, now!'. Moscow Printing Plant advertising poster
</t>
    </r>
  </si>
  <si>
    <r>
      <rPr>
        <sz val="11"/>
        <color indexed="8"/>
        <rFont val="Arial"/>
        <charset val="0"/>
      </rPr>
      <t xml:space="preserve">Бумага на картоне, гуашь цветная
</t>
    </r>
    <r>
      <rPr>
        <sz val="11"/>
        <color indexed="8"/>
        <rFont val="汉仪书宋二KW"/>
        <charset val="0"/>
      </rPr>
      <t>纸板、彩色水粉</t>
    </r>
    <r>
      <rPr>
        <sz val="11"/>
        <color indexed="8"/>
        <rFont val="Arial"/>
        <charset val="0"/>
      </rPr>
      <t xml:space="preserve">
paper on cardboard, colour gouache </t>
    </r>
  </si>
  <si>
    <r>
      <rPr>
        <sz val="11"/>
        <color indexed="8"/>
        <rFont val="Arial"/>
        <charset val="0"/>
      </rPr>
      <t xml:space="preserve">
28,4 х 18,0 см
28.4 х 18.0 </t>
    </r>
    <r>
      <rPr>
        <sz val="11"/>
        <color indexed="8"/>
        <rFont val="汉仪书宋二KW"/>
        <charset val="0"/>
      </rPr>
      <t>厘米</t>
    </r>
    <r>
      <rPr>
        <sz val="11"/>
        <color indexed="8"/>
        <rFont val="Arial"/>
        <charset val="0"/>
      </rPr>
      <t xml:space="preserve">
28,4 х 18,0 cm
</t>
    </r>
  </si>
  <si>
    <t>1·64</t>
  </si>
  <si>
    <r>
      <rPr>
        <sz val="11"/>
        <rFont val="Arial"/>
        <charset val="0"/>
      </rPr>
      <t>«Резинотрест защитник в дождь и слякоть». Рекламный плакат Резинотреста
“</t>
    </r>
    <r>
      <rPr>
        <sz val="11"/>
        <rFont val="方正书宋_GBK"/>
        <charset val="0"/>
      </rPr>
      <t>雨雪天气的保卫者</t>
    </r>
    <r>
      <rPr>
        <sz val="11"/>
        <rFont val="Arial"/>
        <charset val="0"/>
      </rPr>
      <t>”</t>
    </r>
    <r>
      <rPr>
        <sz val="11"/>
        <rFont val="方正书宋_GBK"/>
        <charset val="0"/>
      </rPr>
      <t>。国立橡胶工业企业设计院广告</t>
    </r>
    <r>
      <rPr>
        <sz val="11"/>
        <rFont val="Arial"/>
        <charset val="0"/>
      </rPr>
      <t xml:space="preserve">
'The Rubber Holding protects you against the rain and mud', Rubber Holding's advertising poster
</t>
    </r>
  </si>
  <si>
    <r>
      <rPr>
        <sz val="11"/>
        <color indexed="8"/>
        <rFont val="Arial"/>
        <charset val="0"/>
      </rPr>
      <t xml:space="preserve">Бумага, гуашь цветная
</t>
    </r>
    <r>
      <rPr>
        <sz val="11"/>
        <color indexed="8"/>
        <rFont val="汉仪书宋二KW"/>
        <charset val="0"/>
      </rPr>
      <t>纸、彩色水粉</t>
    </r>
    <r>
      <rPr>
        <sz val="11"/>
        <color indexed="8"/>
        <rFont val="Arial"/>
        <charset val="0"/>
      </rPr>
      <t xml:space="preserve">
paper, colour gouache 
</t>
    </r>
  </si>
  <si>
    <r>
      <rPr>
        <sz val="11"/>
        <color indexed="8"/>
        <rFont val="Arial"/>
        <charset val="0"/>
      </rPr>
      <t xml:space="preserve">
30,5 х 23,3 см
30.5 х  23.3 </t>
    </r>
    <r>
      <rPr>
        <sz val="11"/>
        <color indexed="8"/>
        <rFont val="汉仪书宋二KW"/>
        <charset val="0"/>
      </rPr>
      <t>厘米</t>
    </r>
    <r>
      <rPr>
        <sz val="11"/>
        <color indexed="8"/>
        <rFont val="Arial"/>
        <charset val="0"/>
      </rPr>
      <t xml:space="preserve">
30,5 х 23,3 cm
</t>
    </r>
  </si>
  <si>
    <t>1·65</t>
  </si>
  <si>
    <r>
      <rPr>
        <sz val="11"/>
        <rFont val="Arial"/>
        <charset val="0"/>
      </rPr>
      <t xml:space="preserve">Эскиз эмблемы авиакомпании «Добролет»
</t>
    </r>
    <r>
      <rPr>
        <sz val="11"/>
        <rFont val="方正书宋_GBK"/>
        <charset val="0"/>
      </rPr>
      <t>善飞航空标志草图</t>
    </r>
    <r>
      <rPr>
        <sz val="11"/>
        <rFont val="Arial"/>
        <charset val="0"/>
      </rPr>
      <t xml:space="preserve">
Logo sketch for Dobrolet airlines </t>
    </r>
  </si>
  <si>
    <r>
      <rPr>
        <sz val="11"/>
        <color indexed="8"/>
        <rFont val="Arial"/>
        <charset val="0"/>
      </rPr>
      <t xml:space="preserve">
23 х 31,5 см
23 х 31.5 </t>
    </r>
    <r>
      <rPr>
        <sz val="11"/>
        <color indexed="8"/>
        <rFont val="汉仪书宋二KW"/>
        <charset val="0"/>
      </rPr>
      <t>厘米</t>
    </r>
    <r>
      <rPr>
        <sz val="11"/>
        <color indexed="8"/>
        <rFont val="Arial"/>
        <charset val="0"/>
      </rPr>
      <t xml:space="preserve">
23 х 31,5 cm
</t>
    </r>
  </si>
  <si>
    <t>1·66</t>
  </si>
  <si>
    <r>
      <rPr>
        <sz val="11"/>
        <rFont val="Arial"/>
        <charset val="0"/>
      </rPr>
      <t xml:space="preserve">Эскиз эмблемы авиакомпании «Добролет»
</t>
    </r>
    <r>
      <rPr>
        <sz val="11"/>
        <rFont val="方正书宋_GBK"/>
        <charset val="0"/>
      </rPr>
      <t>善飞航空标志草图</t>
    </r>
    <r>
      <rPr>
        <sz val="11"/>
        <rFont val="Arial"/>
        <charset val="0"/>
      </rPr>
      <t xml:space="preserve">
Logo sketch for Dobrolet airlines</t>
    </r>
  </si>
  <si>
    <t>21.2 x 29.6 cm</t>
  </si>
  <si>
    <r>
      <rPr>
        <sz val="11"/>
        <rFont val="Arial"/>
        <charset val="0"/>
      </rPr>
      <t xml:space="preserve">Эскиз рекламной закладки для книг «Новость дня»
</t>
    </r>
    <r>
      <rPr>
        <sz val="11"/>
        <rFont val="方正书宋_GBK"/>
        <charset val="0"/>
      </rPr>
      <t>系列书籍《每日新闻》广告书签草图</t>
    </r>
    <r>
      <rPr>
        <sz val="11"/>
        <rFont val="Arial"/>
        <charset val="0"/>
      </rPr>
      <t xml:space="preserve"> 
Sketch of promotional bookmark for the 'News of the Day' book</t>
    </r>
  </si>
  <si>
    <r>
      <rPr>
        <sz val="11"/>
        <color indexed="8"/>
        <rFont val="Arial"/>
        <charset val="0"/>
      </rPr>
      <t xml:space="preserve">13 х 9, 5 см
13 х 9.5 </t>
    </r>
    <r>
      <rPr>
        <sz val="11"/>
        <color indexed="8"/>
        <rFont val="汉仪书宋二KW"/>
        <charset val="0"/>
      </rPr>
      <t>厘米</t>
    </r>
    <r>
      <rPr>
        <sz val="11"/>
        <color indexed="8"/>
        <rFont val="Arial"/>
        <charset val="0"/>
      </rPr>
      <t xml:space="preserve">
13 х 9,5 cm</t>
    </r>
  </si>
  <si>
    <r>
      <rPr>
        <sz val="11"/>
        <rFont val="Arial"/>
        <charset val="0"/>
      </rPr>
      <t xml:space="preserve">Обложка для книги «Заумники» 
</t>
    </r>
    <r>
      <rPr>
        <sz val="11"/>
        <rFont val="方正书宋_GBK"/>
        <charset val="0"/>
      </rPr>
      <t>图书</t>
    </r>
    <r>
      <rPr>
        <sz val="11"/>
        <rFont val="Arial"/>
        <charset val="0"/>
      </rPr>
      <t>“</t>
    </r>
    <r>
      <rPr>
        <sz val="11"/>
        <rFont val="方正书宋_GBK"/>
        <charset val="0"/>
      </rPr>
      <t>聪明过度的人</t>
    </r>
    <r>
      <rPr>
        <sz val="11"/>
        <rFont val="Arial"/>
        <charset val="0"/>
      </rPr>
      <t>”</t>
    </r>
    <r>
      <rPr>
        <sz val="11"/>
        <rFont val="方正书宋_GBK"/>
        <charset val="0"/>
      </rPr>
      <t>封面</t>
    </r>
    <r>
      <rPr>
        <sz val="11"/>
        <rFont val="Arial"/>
        <charset val="0"/>
      </rPr>
      <t xml:space="preserve">
Cover design for 'Nerds' book </t>
    </r>
  </si>
  <si>
    <r>
      <rPr>
        <sz val="11"/>
        <color indexed="8"/>
        <rFont val="Arial"/>
        <charset val="0"/>
      </rPr>
      <t xml:space="preserve">Линогравюра, отпечаток с авторской доски
</t>
    </r>
    <r>
      <rPr>
        <sz val="11"/>
        <color indexed="8"/>
        <rFont val="汉仪书宋二KW"/>
        <charset val="0"/>
      </rPr>
      <t>漆布刻花、原作黑板拓印</t>
    </r>
    <r>
      <rPr>
        <sz val="11"/>
        <color indexed="8"/>
        <rFont val="Arial"/>
        <charset val="0"/>
      </rPr>
      <t xml:space="preserve">
lino print, printed from the artists's original board</t>
    </r>
  </si>
  <si>
    <r>
      <rPr>
        <sz val="11"/>
        <color indexed="8"/>
        <rFont val="Arial"/>
        <charset val="0"/>
      </rPr>
      <t xml:space="preserve">23,5 х 16,5 см
23.5 х 16.5 </t>
    </r>
    <r>
      <rPr>
        <sz val="11"/>
        <color indexed="8"/>
        <rFont val="汉仪书宋二KW"/>
        <charset val="0"/>
      </rPr>
      <t>厘米</t>
    </r>
    <r>
      <rPr>
        <sz val="11"/>
        <color indexed="8"/>
        <rFont val="Arial"/>
        <charset val="0"/>
      </rPr>
      <t xml:space="preserve">
23,5 х 16,5 cm</t>
    </r>
  </si>
  <si>
    <t>1·67</t>
  </si>
  <si>
    <r>
      <rPr>
        <sz val="11"/>
        <rFont val="Arial"/>
        <charset val="0"/>
      </rPr>
      <t>Флакон одеколона «Северный» 
“</t>
    </r>
    <r>
      <rPr>
        <sz val="11"/>
        <rFont val="方正书宋_GBK"/>
        <charset val="0"/>
      </rPr>
      <t>北方</t>
    </r>
    <r>
      <rPr>
        <sz val="11"/>
        <rFont val="Arial"/>
        <charset val="0"/>
      </rPr>
      <t>”</t>
    </r>
    <r>
      <rPr>
        <sz val="11"/>
        <rFont val="方正书宋_GBK"/>
        <charset val="0"/>
      </rPr>
      <t>古龙水</t>
    </r>
    <r>
      <rPr>
        <sz val="11"/>
        <rFont val="Arial"/>
        <charset val="0"/>
      </rPr>
      <t xml:space="preserve">
'Nordic' cologne bottle</t>
    </r>
  </si>
  <si>
    <r>
      <rPr>
        <sz val="11"/>
        <color indexed="8"/>
        <rFont val="Arial"/>
        <charset val="0"/>
      </rPr>
      <t xml:space="preserve">Стекло
</t>
    </r>
    <r>
      <rPr>
        <sz val="11"/>
        <color indexed="8"/>
        <rFont val="汉仪书宋二KW"/>
        <charset val="0"/>
      </rPr>
      <t>玻璃</t>
    </r>
    <r>
      <rPr>
        <sz val="11"/>
        <color indexed="8"/>
        <rFont val="Arial"/>
        <charset val="0"/>
      </rPr>
      <t xml:space="preserve">
glass</t>
    </r>
  </si>
  <si>
    <r>
      <rPr>
        <sz val="11"/>
        <color indexed="8"/>
        <rFont val="Arial"/>
        <charset val="0"/>
      </rPr>
      <t xml:space="preserve">высота 20 см, ширина 9 см
</t>
    </r>
    <r>
      <rPr>
        <sz val="11"/>
        <color indexed="8"/>
        <rFont val="汉仪书宋二KW"/>
        <charset val="0"/>
      </rPr>
      <t>高</t>
    </r>
    <r>
      <rPr>
        <sz val="11"/>
        <color indexed="8"/>
        <rFont val="Arial"/>
        <charset val="0"/>
      </rPr>
      <t>20</t>
    </r>
    <r>
      <rPr>
        <sz val="11"/>
        <color indexed="8"/>
        <rFont val="汉仪书宋二KW"/>
        <charset val="0"/>
      </rPr>
      <t>厘米、宽</t>
    </r>
    <r>
      <rPr>
        <sz val="11"/>
        <color indexed="8"/>
        <rFont val="Arial"/>
        <charset val="0"/>
      </rPr>
      <t>9</t>
    </r>
    <r>
      <rPr>
        <sz val="11"/>
        <color indexed="8"/>
        <rFont val="汉仪书宋二KW"/>
        <charset val="0"/>
      </rPr>
      <t>厘米</t>
    </r>
    <r>
      <rPr>
        <sz val="11"/>
        <color indexed="8"/>
        <rFont val="Arial"/>
        <charset val="0"/>
      </rPr>
      <t xml:space="preserve">
height 20 cm, width 9 cm</t>
    </r>
  </si>
  <si>
    <r>
      <rPr>
        <sz val="11"/>
        <rFont val="Arial"/>
        <charset val="0"/>
      </rPr>
      <t>«ЛЕТ.Авиастихи» (эскиз обложки сборника стихов)
“</t>
    </r>
    <r>
      <rPr>
        <sz val="11"/>
        <rFont val="方正书宋_GBK"/>
        <charset val="0"/>
      </rPr>
      <t>飞翔</t>
    </r>
    <r>
      <rPr>
        <sz val="11"/>
        <rFont val="Arial"/>
        <charset val="0"/>
      </rPr>
      <t>”</t>
    </r>
    <r>
      <rPr>
        <sz val="11"/>
        <rFont val="方正书宋_GBK"/>
        <charset val="0"/>
      </rPr>
      <t>（诗集封面草图）</t>
    </r>
    <r>
      <rPr>
        <sz val="11"/>
        <rFont val="Arial"/>
        <charset val="0"/>
      </rPr>
      <t xml:space="preserve">
'Avia Poems' (cover design for a book of poems)</t>
    </r>
  </si>
  <si>
    <r>
      <rPr>
        <sz val="11"/>
        <color indexed="8"/>
        <rFont val="Arial"/>
        <charset val="0"/>
      </rPr>
      <t>Бумага, печать</t>
    </r>
    <r>
      <rPr>
        <sz val="11"/>
        <color indexed="8"/>
        <rFont val="汉仪书宋二KW"/>
        <charset val="0"/>
      </rPr>
      <t>纸，印刷</t>
    </r>
  </si>
  <si>
    <t>25х15,6 см</t>
  </si>
  <si>
    <t>1·68</t>
  </si>
  <si>
    <r>
      <rPr>
        <sz val="11"/>
        <rFont val="Arial"/>
        <charset val="0"/>
      </rPr>
      <t xml:space="preserve">Эскиз декораций к спектаклю «Саломея» по пьесе Оскара Уайльда 
</t>
    </r>
    <r>
      <rPr>
        <sz val="11"/>
        <rFont val="方正书宋_GBK"/>
        <charset val="0"/>
      </rPr>
      <t>奥斯卡</t>
    </r>
    <r>
      <rPr>
        <sz val="11"/>
        <rFont val="Arial"/>
        <charset val="0"/>
      </rPr>
      <t>·</t>
    </r>
    <r>
      <rPr>
        <sz val="11"/>
        <rFont val="方正书宋_GBK"/>
        <charset val="0"/>
      </rPr>
      <t>王尔德戏剧</t>
    </r>
    <r>
      <rPr>
        <sz val="11"/>
        <rFont val="Arial"/>
        <charset val="0"/>
      </rPr>
      <t>"</t>
    </r>
    <r>
      <rPr>
        <sz val="11"/>
        <rFont val="方正书宋_GBK"/>
        <charset val="0"/>
      </rPr>
      <t>莎乐美</t>
    </r>
    <r>
      <rPr>
        <sz val="11"/>
        <rFont val="Arial"/>
        <charset val="0"/>
      </rPr>
      <t>"</t>
    </r>
    <r>
      <rPr>
        <sz val="11"/>
        <rFont val="方正书宋_GBK"/>
        <charset val="0"/>
      </rPr>
      <t>的舞台草图</t>
    </r>
    <r>
      <rPr>
        <sz val="11"/>
        <rFont val="Arial"/>
        <charset val="0"/>
      </rPr>
      <t xml:space="preserve">
Sketch of stage design for 'Salome' stage production based on the eponymous play by Oscar Wilde</t>
    </r>
  </si>
  <si>
    <r>
      <rPr>
        <sz val="11"/>
        <color indexed="8"/>
        <rFont val="Arial"/>
        <charset val="0"/>
      </rPr>
      <t xml:space="preserve">Бумага, карандаш, гуашь
</t>
    </r>
    <r>
      <rPr>
        <sz val="11"/>
        <color indexed="8"/>
        <rFont val="汉仪书宋二KW"/>
        <charset val="0"/>
      </rPr>
      <t>纸、铅笔、水粉</t>
    </r>
    <r>
      <rPr>
        <sz val="11"/>
        <color indexed="8"/>
        <rFont val="Arial"/>
        <charset val="0"/>
      </rPr>
      <t xml:space="preserve">
paper, pencil, gouache</t>
    </r>
  </si>
  <si>
    <r>
      <rPr>
        <sz val="11"/>
        <color indexed="8"/>
        <rFont val="Arial"/>
        <charset val="0"/>
      </rPr>
      <t xml:space="preserve">
Размер
22,6 х 31 см
</t>
    </r>
    <r>
      <rPr>
        <sz val="11"/>
        <color indexed="8"/>
        <rFont val="汉仪书宋二KW"/>
        <charset val="0"/>
      </rPr>
      <t>尺寸</t>
    </r>
    <r>
      <rPr>
        <sz val="11"/>
        <color indexed="8"/>
        <rFont val="Arial"/>
        <charset val="0"/>
      </rPr>
      <t xml:space="preserve">
22.6 х  31 </t>
    </r>
    <r>
      <rPr>
        <sz val="11"/>
        <color indexed="8"/>
        <rFont val="汉仪书宋二KW"/>
        <charset val="0"/>
      </rPr>
      <t>厘米</t>
    </r>
    <r>
      <rPr>
        <sz val="11"/>
        <color indexed="8"/>
        <rFont val="Arial"/>
        <charset val="0"/>
      </rPr>
      <t xml:space="preserve">
Size
22,6 х 31 cm
</t>
    </r>
  </si>
  <si>
    <t>1·69</t>
  </si>
  <si>
    <r>
      <rPr>
        <sz val="11"/>
        <rFont val="Arial"/>
        <charset val="0"/>
      </rPr>
      <t xml:space="preserve">Эскиз бутафории к спектаклю «Человек, который был четвергом»
</t>
    </r>
    <r>
      <rPr>
        <sz val="11"/>
        <rFont val="方正书宋_GBK"/>
        <charset val="0"/>
      </rPr>
      <t>话剧</t>
    </r>
    <r>
      <rPr>
        <sz val="11"/>
        <rFont val="Arial"/>
        <charset val="0"/>
      </rPr>
      <t>“</t>
    </r>
    <r>
      <rPr>
        <sz val="11"/>
        <rFont val="方正书宋_GBK"/>
        <charset val="0"/>
      </rPr>
      <t>星期四人</t>
    </r>
    <r>
      <rPr>
        <sz val="11"/>
        <rFont val="Arial"/>
        <charset val="0"/>
      </rPr>
      <t>”</t>
    </r>
    <r>
      <rPr>
        <sz val="11"/>
        <rFont val="方正书宋_GBK"/>
        <charset val="0"/>
      </rPr>
      <t>道具草图</t>
    </r>
    <r>
      <rPr>
        <sz val="11"/>
        <rFont val="Arial"/>
        <charset val="0"/>
      </rPr>
      <t xml:space="preserve">
Sketches of stage props for 'The Man Who Was Thursday' stage production </t>
    </r>
  </si>
  <si>
    <r>
      <rPr>
        <sz val="11"/>
        <color indexed="8"/>
        <rFont val="Arial"/>
        <charset val="0"/>
      </rPr>
      <t xml:space="preserve">Картон, карандаш, тушь, гуашь.
</t>
    </r>
    <r>
      <rPr>
        <sz val="11"/>
        <color indexed="8"/>
        <rFont val="汉仪书宋二KW"/>
        <charset val="0"/>
      </rPr>
      <t>纸板、铅笔、墨、水粉</t>
    </r>
    <r>
      <rPr>
        <sz val="11"/>
        <color indexed="8"/>
        <rFont val="Arial"/>
        <charset val="0"/>
      </rPr>
      <t xml:space="preserve"> 
cardboard, pencil, ink, gouache.</t>
    </r>
  </si>
  <si>
    <r>
      <rPr>
        <sz val="11"/>
        <color indexed="8"/>
        <rFont val="Arial"/>
        <charset val="0"/>
      </rPr>
      <t xml:space="preserve">
18,3х40,8 см
18.3 х 40.8 </t>
    </r>
    <r>
      <rPr>
        <sz val="11"/>
        <color indexed="8"/>
        <rFont val="汉仪书宋二KW"/>
        <charset val="0"/>
      </rPr>
      <t>厘米</t>
    </r>
    <r>
      <rPr>
        <sz val="11"/>
        <color indexed="8"/>
        <rFont val="Arial"/>
        <charset val="0"/>
      </rPr>
      <t xml:space="preserve">
18,3х40,8 cm
</t>
    </r>
  </si>
  <si>
    <t>1·79</t>
  </si>
  <si>
    <r>
      <rPr>
        <sz val="11"/>
        <color indexed="8"/>
        <rFont val="Arial"/>
        <charset val="0"/>
      </rPr>
      <t xml:space="preserve">
18,3х30,0 см
18.3 х 30.0 </t>
    </r>
    <r>
      <rPr>
        <sz val="11"/>
        <color indexed="8"/>
        <rFont val="汉仪书宋二KW"/>
        <charset val="0"/>
      </rPr>
      <t>厘米</t>
    </r>
    <r>
      <rPr>
        <sz val="11"/>
        <color indexed="8"/>
        <rFont val="Arial"/>
        <charset val="0"/>
      </rPr>
      <t xml:space="preserve">
18,3х30,0 cm</t>
    </r>
  </si>
  <si>
    <t>1·80</t>
  </si>
  <si>
    <r>
      <rPr>
        <sz val="11"/>
        <color indexed="8"/>
        <rFont val="Arial"/>
        <charset val="0"/>
      </rPr>
      <t xml:space="preserve">
24,0х23,8 см
24.0 х 23.8 </t>
    </r>
    <r>
      <rPr>
        <sz val="11"/>
        <color indexed="8"/>
        <rFont val="汉仪书宋二KW"/>
        <charset val="0"/>
      </rPr>
      <t>厘米</t>
    </r>
    <r>
      <rPr>
        <sz val="11"/>
        <color indexed="8"/>
        <rFont val="Arial"/>
        <charset val="0"/>
      </rPr>
      <t xml:space="preserve">
24,0х23,8 cm
</t>
    </r>
  </si>
  <si>
    <t>1·81</t>
  </si>
  <si>
    <r>
      <rPr>
        <sz val="11"/>
        <rFont val="Arial"/>
        <charset val="0"/>
      </rPr>
      <t xml:space="preserve">Чернильница
</t>
    </r>
    <r>
      <rPr>
        <sz val="11"/>
        <rFont val="方正书宋_GBK"/>
        <charset val="0"/>
      </rPr>
      <t>墨水瓶</t>
    </r>
    <r>
      <rPr>
        <sz val="11"/>
        <rFont val="Arial"/>
        <charset val="0"/>
      </rPr>
      <t xml:space="preserve">
Inkpot</t>
    </r>
  </si>
  <si>
    <r>
      <rPr>
        <sz val="11"/>
        <color indexed="8"/>
        <rFont val="Arial"/>
        <charset val="0"/>
      </rPr>
      <t xml:space="preserve">glass, comprehensive material
</t>
    </r>
    <r>
      <rPr>
        <sz val="11"/>
        <color indexed="8"/>
        <rFont val="汉仪书宋二KW"/>
        <charset val="0"/>
      </rPr>
      <t>玻璃、综合材料</t>
    </r>
  </si>
  <si>
    <r>
      <rPr>
        <sz val="11"/>
        <color indexed="8"/>
        <rFont val="Arial"/>
        <charset val="0"/>
      </rPr>
      <t xml:space="preserve">1.1
Размер 180 х 110 х 30 мм
</t>
    </r>
    <r>
      <rPr>
        <sz val="11"/>
        <color indexed="8"/>
        <rFont val="汉仪书宋二KW"/>
        <charset val="0"/>
      </rPr>
      <t>尺寸</t>
    </r>
    <r>
      <rPr>
        <sz val="11"/>
        <color indexed="8"/>
        <rFont val="Arial"/>
        <charset val="0"/>
      </rPr>
      <t xml:space="preserve">:180 x 110 x 30mm
1.1
Size 180 х 110 х 30 mm
</t>
    </r>
  </si>
  <si>
    <r>
      <rPr>
        <sz val="11"/>
        <rFont val="Arial"/>
        <charset val="0"/>
      </rPr>
      <t xml:space="preserve">Эскиз праздничного оформления
</t>
    </r>
    <r>
      <rPr>
        <sz val="11"/>
        <rFont val="方正书宋_GBK"/>
        <charset val="0"/>
      </rPr>
      <t>节日布景设计图</t>
    </r>
    <r>
      <rPr>
        <sz val="11"/>
        <rFont val="Arial"/>
        <charset val="0"/>
      </rPr>
      <t xml:space="preserve">
Festive Decoration Design</t>
    </r>
  </si>
  <si>
    <r>
      <rPr>
        <sz val="11"/>
        <color indexed="8"/>
        <rFont val="Arial"/>
        <charset val="0"/>
      </rPr>
      <t xml:space="preserve">paper, mixed media
</t>
    </r>
    <r>
      <rPr>
        <sz val="11"/>
        <color indexed="8"/>
        <rFont val="汉仪书宋二KW"/>
        <charset val="0"/>
      </rPr>
      <t>纸、复合媒材</t>
    </r>
  </si>
  <si>
    <t>71 х 80,5 см</t>
  </si>
  <si>
    <t xml:space="preserve">Galeyev Gallery/ collection of Ildar Galeyev (Moscow) 
«Галеев-галерея» / коллекция Ильдара Галеева (Москва)
加列耶夫美术馆/伊利达尔·加列耶夫收藏（莫斯科）
 </t>
  </si>
  <si>
    <r>
      <rPr>
        <sz val="11"/>
        <rFont val="Arial"/>
        <charset val="0"/>
      </rPr>
      <t xml:space="preserve">Лампа настольная
</t>
    </r>
    <r>
      <rPr>
        <sz val="11"/>
        <rFont val="方正书宋_GBK"/>
        <charset val="0"/>
      </rPr>
      <t>台灯</t>
    </r>
    <r>
      <rPr>
        <sz val="11"/>
        <rFont val="Arial"/>
        <charset val="0"/>
      </rPr>
      <t xml:space="preserve"> 
Desk Lamp</t>
    </r>
  </si>
  <si>
    <t xml:space="preserve">comprehensive material
综合材料 </t>
  </si>
  <si>
    <r>
      <rPr>
        <sz val="11"/>
        <color indexed="8"/>
        <rFont val="Arial"/>
        <charset val="0"/>
      </rPr>
      <t>примерные размеры: основание 21,5 х 15,5 см, высота 44,5 см</t>
    </r>
    <r>
      <rPr>
        <sz val="11"/>
        <color indexed="8"/>
        <rFont val="汉仪书宋二KW"/>
        <charset val="0"/>
      </rPr>
      <t>尺寸约为：底</t>
    </r>
    <r>
      <rPr>
        <sz val="11"/>
        <color indexed="8"/>
        <rFont val="Arial"/>
        <charset val="0"/>
      </rPr>
      <t>21.5 x 15.5</t>
    </r>
    <r>
      <rPr>
        <sz val="11"/>
        <color indexed="8"/>
        <rFont val="汉仪书宋二KW"/>
        <charset val="0"/>
      </rPr>
      <t>厘米，高</t>
    </r>
    <r>
      <rPr>
        <sz val="11"/>
        <color indexed="8"/>
        <rFont val="Arial"/>
        <charset val="0"/>
      </rPr>
      <t>44.5</t>
    </r>
    <r>
      <rPr>
        <sz val="11"/>
        <color indexed="8"/>
        <rFont val="汉仪书宋二KW"/>
        <charset val="0"/>
      </rPr>
      <t>厘米</t>
    </r>
  </si>
  <si>
    <t xml:space="preserve">Nizhny Novgorod Technical Museum, (Nizhny Novgorod) Нижегородский технический музей, Нижний Новгород
下诺夫哥罗德技术博物馆 （下诺夫哥罗德）
</t>
  </si>
  <si>
    <t>comprehensive material 
综合材料</t>
  </si>
  <si>
    <r>
      <rPr>
        <sz val="11"/>
        <color indexed="8"/>
        <rFont val="Arial"/>
        <charset val="0"/>
      </rPr>
      <t>примерные размеры: 20 х 35 см, высота 30 см</t>
    </r>
    <r>
      <rPr>
        <sz val="11"/>
        <color indexed="8"/>
        <rFont val="汉仪书宋二KW"/>
        <charset val="0"/>
      </rPr>
      <t>尺寸约为</t>
    </r>
    <r>
      <rPr>
        <sz val="11"/>
        <color indexed="8"/>
        <rFont val="Arial"/>
        <charset val="0"/>
      </rPr>
      <t>20 x 35</t>
    </r>
    <r>
      <rPr>
        <sz val="11"/>
        <color indexed="8"/>
        <rFont val="汉仪书宋二KW"/>
        <charset val="0"/>
      </rPr>
      <t>厘米，高度</t>
    </r>
    <r>
      <rPr>
        <sz val="11"/>
        <color indexed="8"/>
        <rFont val="Arial"/>
        <charset val="0"/>
      </rPr>
      <t>30</t>
    </r>
    <r>
      <rPr>
        <sz val="11"/>
        <color indexed="8"/>
        <rFont val="汉仪书宋二KW"/>
        <charset val="0"/>
      </rPr>
      <t>厘米</t>
    </r>
  </si>
  <si>
    <r>
      <rPr>
        <sz val="11"/>
        <rFont val="Arial"/>
        <charset val="0"/>
      </rPr>
      <t xml:space="preserve">Настенная консоль (1, 2)
</t>
    </r>
    <r>
      <rPr>
        <sz val="11"/>
        <rFont val="方正书宋_GBK"/>
        <charset val="0"/>
      </rPr>
      <t>壁挂式置物台</t>
    </r>
    <r>
      <rPr>
        <sz val="11"/>
        <rFont val="Arial"/>
        <charset val="0"/>
      </rPr>
      <t>(1</t>
    </r>
    <r>
      <rPr>
        <sz val="11"/>
        <rFont val="方正书宋_GBK"/>
        <charset val="0"/>
      </rPr>
      <t>、</t>
    </r>
    <r>
      <rPr>
        <sz val="11"/>
        <rFont val="Arial"/>
        <charset val="0"/>
      </rPr>
      <t>2)
Wall Panel (1, 2)</t>
    </r>
  </si>
  <si>
    <t>laquare, mixed media
混合介质</t>
  </si>
  <si>
    <t>высота в пределах 60 см
高度60厘米</t>
  </si>
  <si>
    <r>
      <rPr>
        <sz val="11"/>
        <rFont val="Arial"/>
        <charset val="0"/>
      </rPr>
      <t xml:space="preserve">Кубок с крышкой  
</t>
    </r>
    <r>
      <rPr>
        <sz val="11"/>
        <rFont val="方正书宋_GBK"/>
        <charset val="0"/>
      </rPr>
      <t>古式带盖高足杯</t>
    </r>
    <r>
      <rPr>
        <sz val="11"/>
        <rFont val="Arial"/>
        <charset val="0"/>
      </rPr>
      <t xml:space="preserve">
Goblet with Lid </t>
    </r>
  </si>
  <si>
    <r>
      <rPr>
        <sz val="11"/>
        <color indexed="8"/>
        <rFont val="Arial"/>
        <charset val="0"/>
      </rPr>
      <t>диаметр 100 мм, высота 280 мм</t>
    </r>
    <r>
      <rPr>
        <sz val="11"/>
        <color indexed="8"/>
        <rFont val="汉仪书宋二KW"/>
        <charset val="0"/>
      </rPr>
      <t>直径</t>
    </r>
    <r>
      <rPr>
        <sz val="11"/>
        <color indexed="8"/>
        <rFont val="Arial"/>
        <charset val="0"/>
      </rPr>
      <t>100</t>
    </r>
    <r>
      <rPr>
        <sz val="11"/>
        <color indexed="8"/>
        <rFont val="汉仪书宋二KW"/>
        <charset val="0"/>
      </rPr>
      <t>毫米，高度</t>
    </r>
    <r>
      <rPr>
        <sz val="11"/>
        <color indexed="8"/>
        <rFont val="Arial"/>
        <charset val="0"/>
      </rPr>
      <t>280</t>
    </r>
    <r>
      <rPr>
        <sz val="11"/>
        <color indexed="8"/>
        <rFont val="汉仪书宋二KW"/>
        <charset val="0"/>
      </rPr>
      <t>毫米</t>
    </r>
  </si>
  <si>
    <r>
      <rPr>
        <sz val="11"/>
        <color indexed="8"/>
        <rFont val="Arial"/>
        <charset val="0"/>
      </rPr>
      <t xml:space="preserve">
ориентировочная высота 35 см</t>
    </r>
    <r>
      <rPr>
        <sz val="11"/>
        <color indexed="8"/>
        <rFont val="汉仪书宋二KW"/>
        <charset val="0"/>
      </rPr>
      <t>高度约为</t>
    </r>
    <r>
      <rPr>
        <sz val="11"/>
        <color indexed="8"/>
        <rFont val="Arial"/>
        <charset val="0"/>
      </rPr>
      <t>35</t>
    </r>
    <r>
      <rPr>
        <sz val="11"/>
        <color indexed="8"/>
        <rFont val="汉仪书宋二KW"/>
        <charset val="0"/>
      </rPr>
      <t>厘米</t>
    </r>
  </si>
  <si>
    <r>
      <rPr>
        <sz val="11"/>
        <rFont val="Arial"/>
        <charset val="0"/>
      </rPr>
      <t xml:space="preserve">Настольная лампа на подставке с телефонной трубкой
</t>
    </r>
    <r>
      <rPr>
        <sz val="11"/>
        <rFont val="方正书宋_GBK"/>
        <charset val="0"/>
      </rPr>
      <t>带有电话听筒的架子上的台灯</t>
    </r>
    <r>
      <rPr>
        <sz val="11"/>
        <rFont val="Arial"/>
        <charset val="0"/>
      </rPr>
      <t xml:space="preserve">
Desk Lamp</t>
    </r>
  </si>
  <si>
    <r>
      <rPr>
        <sz val="11"/>
        <color indexed="8"/>
        <rFont val="Arial"/>
        <charset val="0"/>
      </rPr>
      <t>основание 415 х 125 мм, диаметр абажура 240 мм, высота 520 мм</t>
    </r>
    <r>
      <rPr>
        <sz val="11"/>
        <color indexed="8"/>
        <rFont val="汉仪书宋二KW"/>
        <charset val="0"/>
      </rPr>
      <t>底座</t>
    </r>
    <r>
      <rPr>
        <sz val="11"/>
        <color indexed="8"/>
        <rFont val="Arial"/>
        <charset val="0"/>
      </rPr>
      <t>415 x 125</t>
    </r>
    <r>
      <rPr>
        <sz val="11"/>
        <color indexed="8"/>
        <rFont val="汉仪书宋二KW"/>
        <charset val="0"/>
      </rPr>
      <t>毫米，直径</t>
    </r>
    <r>
      <rPr>
        <sz val="11"/>
        <color indexed="8"/>
        <rFont val="Arial"/>
        <charset val="0"/>
      </rPr>
      <t>240</t>
    </r>
    <r>
      <rPr>
        <sz val="11"/>
        <color indexed="8"/>
        <rFont val="汉仪书宋二KW"/>
        <charset val="0"/>
      </rPr>
      <t>毫米，高度</t>
    </r>
    <r>
      <rPr>
        <sz val="11"/>
        <color indexed="8"/>
        <rFont val="Arial"/>
        <charset val="0"/>
      </rPr>
      <t>520</t>
    </r>
    <r>
      <rPr>
        <sz val="11"/>
        <color indexed="8"/>
        <rFont val="汉仪书宋二KW"/>
        <charset val="0"/>
      </rPr>
      <t>毫米</t>
    </r>
  </si>
  <si>
    <r>
      <rPr>
        <sz val="12"/>
        <rFont val="Times New Roman"/>
        <charset val="1"/>
      </rPr>
      <t xml:space="preserve">Радио настольное с часами
</t>
    </r>
    <r>
      <rPr>
        <sz val="12"/>
        <rFont val="方正书宋_GBK"/>
        <charset val="1"/>
      </rPr>
      <t>台式手表</t>
    </r>
  </si>
  <si>
    <t>размеры в пределах15 х 30 см, высота 45 см
尺寸为15×30厘米，高度45厘米</t>
  </si>
  <si>
    <r>
      <rPr>
        <sz val="11"/>
        <rFont val="Arial"/>
        <charset val="0"/>
      </rPr>
      <t xml:space="preserve">Шкатулка 
</t>
    </r>
    <r>
      <rPr>
        <sz val="11"/>
        <rFont val="方正书宋_GBK"/>
        <charset val="0"/>
      </rPr>
      <t>储物匣</t>
    </r>
    <r>
      <rPr>
        <sz val="11"/>
        <rFont val="Arial"/>
        <charset val="0"/>
      </rPr>
      <t xml:space="preserve">
Box</t>
    </r>
  </si>
  <si>
    <t>mixed media
混合介质</t>
  </si>
  <si>
    <t>размеры в пределах: 25 х 20 см, высота 10 см
尺寸范围：25×20厘米，高度10厘米</t>
  </si>
  <si>
    <r>
      <rPr>
        <sz val="11"/>
        <rFont val="Arial"/>
        <charset val="0"/>
      </rPr>
      <t>«Готовы к труду и обороне» “</t>
    </r>
    <r>
      <rPr>
        <sz val="11"/>
        <rFont val="方正书宋_GBK"/>
        <charset val="0"/>
      </rPr>
      <t>准备劳动与卫国</t>
    </r>
    <r>
      <rPr>
        <sz val="11"/>
        <rFont val="Arial"/>
        <charset val="0"/>
      </rPr>
      <t>”
'Prepared for Work and Defence!'</t>
    </r>
  </si>
  <si>
    <r>
      <rPr>
        <sz val="11"/>
        <color indexed="8"/>
        <rFont val="Arial"/>
        <charset val="0"/>
      </rPr>
      <t xml:space="preserve">Фарфор
</t>
    </r>
    <r>
      <rPr>
        <sz val="11"/>
        <color indexed="8"/>
        <rFont val="汉仪书宋二KW"/>
        <charset val="0"/>
      </rPr>
      <t>瓷</t>
    </r>
    <r>
      <rPr>
        <sz val="11"/>
        <color indexed="8"/>
        <rFont val="Arial"/>
        <charset val="0"/>
      </rPr>
      <t xml:space="preserve">
Porcelain</t>
    </r>
  </si>
  <si>
    <r>
      <rPr>
        <sz val="11"/>
        <color indexed="8"/>
        <rFont val="Arial"/>
        <charset val="0"/>
      </rPr>
      <t xml:space="preserve">высота: 29,5 см
</t>
    </r>
    <r>
      <rPr>
        <sz val="11"/>
        <color indexed="8"/>
        <rFont val="汉仪书宋二KW"/>
        <charset val="0"/>
      </rPr>
      <t>高</t>
    </r>
    <r>
      <rPr>
        <sz val="11"/>
        <color indexed="8"/>
        <rFont val="Arial"/>
        <charset val="0"/>
      </rPr>
      <t>29.5</t>
    </r>
    <r>
      <rPr>
        <sz val="11"/>
        <color indexed="8"/>
        <rFont val="汉仪书宋二KW"/>
        <charset val="0"/>
      </rPr>
      <t>厘米</t>
    </r>
    <r>
      <rPr>
        <sz val="11"/>
        <color indexed="8"/>
        <rFont val="Arial"/>
        <charset val="0"/>
      </rPr>
      <t xml:space="preserve">
height: 29,5 cm</t>
    </r>
  </si>
  <si>
    <r>
      <rPr>
        <sz val="11"/>
        <rFont val="Arial"/>
        <charset val="0"/>
      </rPr>
      <t>АНТ-20 «Максим Горький»
“</t>
    </r>
    <r>
      <rPr>
        <sz val="11"/>
        <rFont val="方正书宋_GBK"/>
        <charset val="0"/>
      </rPr>
      <t>马克西姆</t>
    </r>
    <r>
      <rPr>
        <sz val="11"/>
        <rFont val="Arial"/>
        <charset val="0"/>
      </rPr>
      <t>·</t>
    </r>
    <r>
      <rPr>
        <sz val="11"/>
        <rFont val="方正书宋_GBK"/>
        <charset val="0"/>
      </rPr>
      <t>高尔基</t>
    </r>
    <r>
      <rPr>
        <sz val="11"/>
        <rFont val="Arial"/>
        <charset val="0"/>
      </rPr>
      <t>”</t>
    </r>
    <r>
      <rPr>
        <sz val="11"/>
        <rFont val="方正书宋_GBK"/>
        <charset val="0"/>
      </rPr>
      <t>号</t>
    </r>
    <r>
      <rPr>
        <sz val="11"/>
        <rFont val="Arial"/>
        <charset val="0"/>
      </rPr>
      <t>ANT-20</t>
    </r>
    <r>
      <rPr>
        <sz val="11"/>
        <rFont val="方正书宋_GBK"/>
        <charset val="0"/>
      </rPr>
      <t>飞机</t>
    </r>
    <r>
      <rPr>
        <sz val="11"/>
        <rFont val="Arial"/>
        <charset val="0"/>
      </rPr>
      <t xml:space="preserve">
Tupolev ANT-20 Maksim Gorki</t>
    </r>
  </si>
  <si>
    <r>
      <rPr>
        <sz val="11"/>
        <color indexed="8"/>
        <rFont val="Arial"/>
        <charset val="0"/>
      </rPr>
      <t xml:space="preserve">размах крыльев - 3 метра, длинна от носа до хвоста примерно 250 -270 см
</t>
    </r>
    <r>
      <rPr>
        <sz val="11"/>
        <color indexed="8"/>
        <rFont val="汉仪书宋二KW"/>
        <charset val="0"/>
      </rPr>
      <t>翼展：</t>
    </r>
    <r>
      <rPr>
        <sz val="11"/>
        <color indexed="8"/>
        <rFont val="Arial"/>
        <charset val="0"/>
      </rPr>
      <t>3</t>
    </r>
    <r>
      <rPr>
        <sz val="11"/>
        <color indexed="8"/>
        <rFont val="汉仪书宋二KW"/>
        <charset val="0"/>
      </rPr>
      <t>米，机头至机尾长度约</t>
    </r>
    <r>
      <rPr>
        <sz val="11"/>
        <color indexed="8"/>
        <rFont val="Arial"/>
        <charset val="0"/>
      </rPr>
      <t>250-270</t>
    </r>
    <r>
      <rPr>
        <sz val="11"/>
        <color indexed="8"/>
        <rFont val="汉仪书宋二KW"/>
        <charset val="0"/>
      </rPr>
      <t>厘米</t>
    </r>
    <r>
      <rPr>
        <sz val="11"/>
        <color indexed="8"/>
        <rFont val="Arial"/>
        <charset val="0"/>
      </rPr>
      <t xml:space="preserve">
Wingspan 3 meters, length from nose to tail 250 -270 cm</t>
    </r>
  </si>
  <si>
    <t>buy digital 3d model online</t>
  </si>
  <si>
    <r>
      <rPr>
        <sz val="11"/>
        <color rgb="FF000000"/>
        <rFont val="Arial"/>
        <charset val="0"/>
      </rPr>
      <t xml:space="preserve">Модель боевой машины реактивной артиллерии БМ-13 «Катюша»
</t>
    </r>
    <r>
      <rPr>
        <sz val="11"/>
        <color rgb="FF000000"/>
        <rFont val="方正书宋_GBK"/>
        <charset val="0"/>
      </rPr>
      <t>喀秋莎</t>
    </r>
    <r>
      <rPr>
        <sz val="11"/>
        <color rgb="FF000000"/>
        <rFont val="Arial"/>
        <charset val="0"/>
      </rPr>
      <t>BM-13</t>
    </r>
    <r>
      <rPr>
        <sz val="11"/>
        <color rgb="FF000000"/>
        <rFont val="方正书宋_GBK"/>
        <charset val="0"/>
      </rPr>
      <t>火箭炮模型</t>
    </r>
    <r>
      <rPr>
        <sz val="11"/>
        <color rgb="FF000000"/>
        <rFont val="Arial"/>
        <charset val="0"/>
      </rPr>
      <t xml:space="preserve">
Katyusha BM-13 Rocket Artillery Military Vehicle Model                                                     </t>
    </r>
    <r>
      <rPr>
        <b/>
        <sz val="11"/>
        <color rgb="FFFF0000"/>
        <rFont val="Arial"/>
        <charset val="0"/>
      </rPr>
      <t>LEAST IMPORTANT</t>
    </r>
  </si>
  <si>
    <r>
      <rPr>
        <strike/>
        <sz val="11"/>
        <color rgb="FF000000"/>
        <rFont val="Arial"/>
        <charset val="0"/>
      </rPr>
      <t>размеры в пределах: длина 720 мм, ширина 250 мм, высота 320 мм</t>
    </r>
    <r>
      <rPr>
        <strike/>
        <sz val="11"/>
        <color rgb="FF000000"/>
        <rFont val="汉仪书宋二KW"/>
        <charset val="0"/>
      </rPr>
      <t>尺寸：长</t>
    </r>
    <r>
      <rPr>
        <strike/>
        <sz val="11"/>
        <color rgb="FF000000"/>
        <rFont val="Arial"/>
        <charset val="0"/>
      </rPr>
      <t>720</t>
    </r>
    <r>
      <rPr>
        <strike/>
        <sz val="11"/>
        <color rgb="FF000000"/>
        <rFont val="汉仪书宋二KW"/>
        <charset val="0"/>
      </rPr>
      <t>毫米，宽</t>
    </r>
    <r>
      <rPr>
        <strike/>
        <sz val="11"/>
        <color rgb="FF000000"/>
        <rFont val="Arial"/>
        <charset val="0"/>
      </rPr>
      <t>250</t>
    </r>
    <r>
      <rPr>
        <strike/>
        <sz val="11"/>
        <color rgb="FF000000"/>
        <rFont val="汉仪书宋二KW"/>
        <charset val="0"/>
      </rPr>
      <t>毫米，高</t>
    </r>
    <r>
      <rPr>
        <strike/>
        <sz val="11"/>
        <color rgb="FF000000"/>
        <rFont val="Arial"/>
        <charset val="0"/>
      </rPr>
      <t>320</t>
    </r>
    <r>
      <rPr>
        <strike/>
        <sz val="11"/>
        <color rgb="FF000000"/>
        <rFont val="汉仪书宋二KW"/>
        <charset val="0"/>
      </rPr>
      <t>毫米</t>
    </r>
    <r>
      <rPr>
        <sz val="11"/>
        <color rgb="FF000000"/>
        <rFont val="汉仪书宋二KW"/>
        <charset val="0"/>
      </rPr>
      <t xml:space="preserve"> 680х230х270 мм</t>
    </r>
  </si>
  <si>
    <r>
      <rPr>
        <sz val="11"/>
        <rFont val="Arial"/>
        <charset val="0"/>
      </rPr>
      <t xml:space="preserve">Sketch for monumental project 
“On Lenin’s Way, under Stalin’s Leadership” 
</t>
    </r>
    <r>
      <rPr>
        <sz val="11"/>
        <rFont val="方正书宋_GBK"/>
        <charset val="0"/>
      </rPr>
      <t>《鲍里斯</t>
    </r>
    <r>
      <rPr>
        <sz val="11"/>
        <rFont val="Arial"/>
        <charset val="0"/>
      </rPr>
      <t>·</t>
    </r>
    <r>
      <rPr>
        <sz val="11"/>
        <rFont val="方正书宋_GBK"/>
        <charset val="0"/>
      </rPr>
      <t>斯米尔诺夫</t>
    </r>
    <r>
      <rPr>
        <sz val="11"/>
        <rFont val="Arial"/>
        <charset val="0"/>
      </rPr>
      <t xml:space="preserve">
</t>
    </r>
    <r>
      <rPr>
        <sz val="11"/>
        <rFont val="方正书宋_GBK"/>
        <charset val="0"/>
      </rPr>
      <t>纪念性项目的草图</t>
    </r>
    <r>
      <rPr>
        <sz val="11"/>
        <rFont val="Arial"/>
        <charset val="0"/>
      </rPr>
      <t xml:space="preserve"> </t>
    </r>
    <r>
      <rPr>
        <sz val="11"/>
        <rFont val="方正书宋_GBK"/>
        <charset val="0"/>
      </rPr>
      <t>》</t>
    </r>
    <r>
      <rPr>
        <sz val="11"/>
        <rFont val="Arial"/>
        <charset val="0"/>
      </rPr>
      <t xml:space="preserve">
 "</t>
    </r>
    <r>
      <rPr>
        <sz val="11"/>
        <rFont val="方正书宋_GBK"/>
        <charset val="0"/>
      </rPr>
      <t>在列宁的道路上，在斯大林的领导下</t>
    </r>
    <r>
      <rPr>
        <sz val="11"/>
        <rFont val="Arial"/>
        <charset val="0"/>
      </rPr>
      <t>"</t>
    </r>
  </si>
  <si>
    <r>
      <rPr>
        <sz val="11"/>
        <color indexed="8"/>
        <rFont val="Arial"/>
        <charset val="0"/>
      </rPr>
      <t xml:space="preserve">Tracing paper, mixed media 
</t>
    </r>
    <r>
      <rPr>
        <sz val="11"/>
        <color indexed="8"/>
        <rFont val="汉仪书宋二KW"/>
        <charset val="0"/>
      </rPr>
      <t>纸，混合材料</t>
    </r>
  </si>
  <si>
    <t>172 х 88 cm</t>
  </si>
  <si>
    <r>
      <rPr>
        <sz val="11"/>
        <color rgb="FF000000"/>
        <rFont val="Arial"/>
        <charset val="0"/>
      </rPr>
      <t xml:space="preserve">Heritage gallery/collection of Kristina Krasnyanskaya/ (Вайл-ам-Райн, Germany)  Heritage Gallery / 
коллекция Кристина Краснянской (Вайл-ам-Райн, Германия, Швейцария, Москва) </t>
    </r>
    <r>
      <rPr>
        <strike/>
        <sz val="11"/>
        <color rgb="FF000000"/>
        <rFont val="Arial"/>
        <charset val="0"/>
      </rPr>
      <t xml:space="preserve">
</t>
    </r>
    <r>
      <rPr>
        <sz val="11"/>
        <color rgb="FF000000"/>
        <rFont val="Arial"/>
        <charset val="0"/>
      </rPr>
      <t>艾尔塔什美术馆/克里斯蒂娜·克拉斯尼扬斯卡娅收藏（莱茵河畔魏尔市，德国，瑞士，莫斯科）</t>
    </r>
  </si>
  <si>
    <r>
      <rPr>
        <sz val="11"/>
        <rFont val="Arial"/>
        <charset val="0"/>
      </rPr>
      <t xml:space="preserve">Sketch for monumental project 
“On Lenin’s Way, under Stalin’s Leadership”
</t>
    </r>
    <r>
      <rPr>
        <sz val="11"/>
        <rFont val="方正书宋_GBK"/>
        <charset val="0"/>
      </rPr>
      <t>《鲍里斯</t>
    </r>
    <r>
      <rPr>
        <sz val="11"/>
        <rFont val="Arial"/>
        <charset val="0"/>
      </rPr>
      <t>·</t>
    </r>
    <r>
      <rPr>
        <sz val="11"/>
        <rFont val="方正书宋_GBK"/>
        <charset val="0"/>
      </rPr>
      <t>斯米尔诺夫</t>
    </r>
    <r>
      <rPr>
        <sz val="11"/>
        <rFont val="Arial"/>
        <charset val="0"/>
      </rPr>
      <t xml:space="preserve">
</t>
    </r>
    <r>
      <rPr>
        <sz val="11"/>
        <rFont val="方正书宋_GBK"/>
        <charset val="0"/>
      </rPr>
      <t>纪念性项目的草图</t>
    </r>
    <r>
      <rPr>
        <sz val="11"/>
        <rFont val="Arial"/>
        <charset val="0"/>
      </rPr>
      <t xml:space="preserve"> </t>
    </r>
    <r>
      <rPr>
        <sz val="11"/>
        <rFont val="方正书宋_GBK"/>
        <charset val="0"/>
      </rPr>
      <t>》</t>
    </r>
    <r>
      <rPr>
        <sz val="11"/>
        <rFont val="Arial"/>
        <charset val="0"/>
      </rPr>
      <t xml:space="preserve">
</t>
    </r>
  </si>
  <si>
    <t>186 x 69 cm</t>
  </si>
  <si>
    <t>Heritage gallery/collection of Kristina Krasnyanskaya/ (Вайл-ам-Райн, Germany)  Heritage Gallery / 
коллекция Кристина Краснянской (Вайл-ам-Райн, Германия, Швейцария, Москва) 
艾尔塔什美术馆/克里斯蒂娜·克拉斯尼扬斯卡娅收藏（莱茵河畔魏尔市，德国，瑞士，莫斯科）</t>
  </si>
  <si>
    <r>
      <rPr>
        <sz val="11"/>
        <rFont val="Arial"/>
        <charset val="0"/>
      </rPr>
      <t xml:space="preserve">Sketch
</t>
    </r>
    <r>
      <rPr>
        <sz val="11"/>
        <rFont val="方正书宋_GBK"/>
        <charset val="0"/>
      </rPr>
      <t>《鲍里斯</t>
    </r>
    <r>
      <rPr>
        <sz val="11"/>
        <rFont val="Arial"/>
        <charset val="0"/>
      </rPr>
      <t>·</t>
    </r>
    <r>
      <rPr>
        <sz val="11"/>
        <rFont val="方正书宋_GBK"/>
        <charset val="0"/>
      </rPr>
      <t>斯米尔诺夫</t>
    </r>
    <r>
      <rPr>
        <sz val="11"/>
        <rFont val="Arial"/>
        <charset val="0"/>
      </rPr>
      <t xml:space="preserve">
</t>
    </r>
    <r>
      <rPr>
        <sz val="11"/>
        <rFont val="方正书宋_GBK"/>
        <charset val="0"/>
      </rPr>
      <t>素描》</t>
    </r>
  </si>
  <si>
    <r>
      <rPr>
        <sz val="11"/>
        <color indexed="8"/>
        <rFont val="Arial"/>
        <charset val="0"/>
      </rPr>
      <t xml:space="preserve">Paper, mixed media 
</t>
    </r>
    <r>
      <rPr>
        <sz val="11"/>
        <color indexed="8"/>
        <rFont val="汉仪书宋二KW"/>
        <charset val="0"/>
      </rPr>
      <t>纸，混合材料</t>
    </r>
  </si>
  <si>
    <t>66 х 57 cm</t>
  </si>
  <si>
    <r>
      <rPr>
        <strike/>
        <sz val="11"/>
        <rFont val="Arial"/>
        <charset val="0"/>
      </rPr>
      <t>Модель грузового автомобиля повышенной проходимости
ЗИС-6                                         ZIS-6</t>
    </r>
    <r>
      <rPr>
        <strike/>
        <sz val="11"/>
        <rFont val="方正书宋_GBK"/>
        <charset val="0"/>
      </rPr>
      <t>高越野性能卡车模型</t>
    </r>
    <r>
      <rPr>
        <strike/>
        <sz val="11"/>
        <rFont val="Arial"/>
        <charset val="0"/>
      </rPr>
      <t xml:space="preserve">
Cross-Country Truck ZIS-6 Model </t>
    </r>
    <r>
      <rPr>
        <sz val="11"/>
        <rFont val="Arial"/>
        <charset val="0"/>
      </rPr>
      <t xml:space="preserve">
Модель грузового автомобиля повышенной проходимости ГАЗ-60 GAZ-60</t>
    </r>
    <r>
      <rPr>
        <sz val="11"/>
        <rFont val="方正书宋_GBK"/>
        <charset val="0"/>
      </rPr>
      <t>越野车型号</t>
    </r>
  </si>
  <si>
    <r>
      <rPr>
        <strike/>
        <sz val="11"/>
        <color rgb="FF000000"/>
        <rFont val="Arial"/>
        <charset val="0"/>
      </rPr>
      <t>ориентировочные размеры 610 х 230 х 220 мм</t>
    </r>
    <r>
      <rPr>
        <strike/>
        <sz val="11"/>
        <color rgb="FF000000"/>
        <rFont val="汉仪书宋二KW"/>
        <charset val="0"/>
      </rPr>
      <t>尺寸约为</t>
    </r>
    <r>
      <rPr>
        <strike/>
        <sz val="11"/>
        <color rgb="FF000000"/>
        <rFont val="Arial"/>
        <charset val="0"/>
      </rPr>
      <t>610 x 230 x 220</t>
    </r>
    <r>
      <rPr>
        <strike/>
        <sz val="11"/>
        <color rgb="FF000000"/>
        <rFont val="汉仪书宋二KW"/>
        <charset val="0"/>
      </rPr>
      <t xml:space="preserve">毫米 </t>
    </r>
    <r>
      <rPr>
        <sz val="11"/>
        <color rgb="FF000000"/>
        <rFont val="汉仪书宋二KW"/>
        <charset val="0"/>
      </rPr>
      <t>520х200х180 мм</t>
    </r>
  </si>
  <si>
    <r>
      <rPr>
        <sz val="11"/>
        <rFont val="Arial"/>
        <charset val="0"/>
      </rPr>
      <t xml:space="preserve">Автобус «ЯА-2»                    </t>
    </r>
    <r>
      <rPr>
        <sz val="11"/>
        <rFont val="方正书宋_GBK"/>
        <charset val="0"/>
      </rPr>
      <t>苏联</t>
    </r>
    <r>
      <rPr>
        <sz val="11"/>
        <rFont val="Arial"/>
        <charset val="0"/>
      </rPr>
      <t xml:space="preserve"> “YaA-2”</t>
    </r>
    <r>
      <rPr>
        <sz val="11"/>
        <rFont val="方正书宋_GBK"/>
        <charset val="0"/>
      </rPr>
      <t>公共汽车</t>
    </r>
    <r>
      <rPr>
        <sz val="11"/>
        <rFont val="Arial"/>
        <charset val="0"/>
      </rPr>
      <t xml:space="preserve">
YaA-2 Bus</t>
    </r>
  </si>
  <si>
    <r>
      <rPr>
        <sz val="11"/>
        <color indexed="8"/>
        <rFont val="Arial"/>
        <charset val="0"/>
      </rPr>
      <t xml:space="preserve">Масштаб модели 1:10            
1150 х 240 х 310 мм
</t>
    </r>
    <r>
      <rPr>
        <sz val="11"/>
        <color indexed="8"/>
        <rFont val="汉仪书宋二KW"/>
        <charset val="0"/>
      </rPr>
      <t>模型比例</t>
    </r>
    <r>
      <rPr>
        <sz val="11"/>
        <color indexed="8"/>
        <rFont val="Arial"/>
        <charset val="0"/>
      </rPr>
      <t>1:10                            1150 х 240 х 310 mm
Scale factor 1:10            
1150 х 240 х 310 mm</t>
    </r>
  </si>
  <si>
    <r>
      <rPr>
        <sz val="11"/>
        <rFont val="Arial"/>
        <charset val="0"/>
      </rPr>
      <t>Грузопассажирский автомобиль «ГАЗ-21»  
“GAZ-21”</t>
    </r>
    <r>
      <rPr>
        <sz val="11"/>
        <rFont val="方正书宋_GBK"/>
        <charset val="0"/>
      </rPr>
      <t>客货两用车</t>
    </r>
    <r>
      <rPr>
        <sz val="11"/>
        <rFont val="Arial"/>
        <charset val="0"/>
      </rPr>
      <t xml:space="preserve">
GAZ-21 Dual-Purpose Car for Carrying Loads and Passengers</t>
    </r>
  </si>
  <si>
    <r>
      <rPr>
        <sz val="11"/>
        <color indexed="8"/>
        <rFont val="Arial"/>
        <charset val="0"/>
      </rPr>
      <t xml:space="preserve">Масштаб модели 1:10             
450 х 175 х 185 мм
</t>
    </r>
    <r>
      <rPr>
        <sz val="11"/>
        <color indexed="8"/>
        <rFont val="汉仪书宋二KW"/>
        <charset val="0"/>
      </rPr>
      <t>模型比例</t>
    </r>
    <r>
      <rPr>
        <sz val="11"/>
        <color indexed="8"/>
        <rFont val="Arial"/>
        <charset val="0"/>
      </rPr>
      <t>1:10</t>
    </r>
    <r>
      <rPr>
        <sz val="11"/>
        <color indexed="8"/>
        <rFont val="汉仪书宋二KW"/>
        <charset val="0"/>
      </rPr>
      <t>，</t>
    </r>
    <r>
      <rPr>
        <sz val="11"/>
        <color indexed="8"/>
        <rFont val="Arial"/>
        <charset val="0"/>
      </rPr>
      <t>450 х 175 х 185 mm
Scale factor 1:10 
450 х 175 х 185 mm</t>
    </r>
  </si>
  <si>
    <r>
      <rPr>
        <sz val="11"/>
        <rFont val="Arial"/>
        <charset val="0"/>
      </rPr>
      <t>Телевизор с диском системы Нипкова
“</t>
    </r>
    <r>
      <rPr>
        <sz val="11"/>
        <rFont val="方正书宋_GBK"/>
        <charset val="0"/>
      </rPr>
      <t>尼普科夫圆盘</t>
    </r>
    <r>
      <rPr>
        <sz val="11"/>
        <rFont val="Arial"/>
        <charset val="0"/>
      </rPr>
      <t xml:space="preserve">” </t>
    </r>
    <r>
      <rPr>
        <sz val="11"/>
        <rFont val="方正书宋_GBK"/>
        <charset val="0"/>
      </rPr>
      <t>电视机</t>
    </r>
    <r>
      <rPr>
        <sz val="11"/>
        <rFont val="Arial"/>
        <charset val="0"/>
      </rPr>
      <t xml:space="preserve">
Television with Nipkow Disk</t>
    </r>
  </si>
  <si>
    <t>20,5 х 18,5 х 14 см
20.5 х 18.5 х 14 cm</t>
  </si>
  <si>
    <r>
      <rPr>
        <sz val="11"/>
        <rFont val="Arial"/>
        <charset val="0"/>
      </rPr>
      <t>Телевизор 17ТН-1
17TN-1</t>
    </r>
    <r>
      <rPr>
        <sz val="11"/>
        <rFont val="方正书宋_GBK"/>
        <charset val="0"/>
      </rPr>
      <t>型电视机</t>
    </r>
    <r>
      <rPr>
        <sz val="11"/>
        <rFont val="Arial"/>
        <charset val="0"/>
      </rPr>
      <t xml:space="preserve"> 
17TN-1 Television</t>
    </r>
  </si>
  <si>
    <t>410 х 440 х 680 мм
410 х 440 х 680 mm</t>
  </si>
  <si>
    <r>
      <rPr>
        <sz val="11"/>
        <rFont val="Arial"/>
        <charset val="0"/>
      </rPr>
      <t>Аппарат кинопроекционный немой передвижной на 16 мм пленку
16</t>
    </r>
    <r>
      <rPr>
        <sz val="11"/>
        <rFont val="方正书宋_GBK"/>
        <charset val="0"/>
      </rPr>
      <t>毫米胶片静音移动式放映机</t>
    </r>
    <r>
      <rPr>
        <sz val="11"/>
        <rFont val="Arial"/>
        <charset val="0"/>
      </rPr>
      <t xml:space="preserve">
Portable Silent Movie Projector for 16-mm Film</t>
    </r>
  </si>
  <si>
    <t>310,00 х 140,00 х 355,00 мм  310.00 x 140.00 x 355.00 mm</t>
  </si>
  <si>
    <r>
      <rPr>
        <sz val="11"/>
        <rFont val="Arial"/>
        <charset val="0"/>
      </rPr>
      <t xml:space="preserve">Круглый патефон
</t>
    </r>
    <r>
      <rPr>
        <sz val="11"/>
        <rFont val="方正书宋_GBK"/>
        <charset val="0"/>
      </rPr>
      <t>圆形留声机</t>
    </r>
    <r>
      <rPr>
        <sz val="11"/>
        <rFont val="Arial"/>
        <charset val="0"/>
      </rPr>
      <t xml:space="preserve">
Round Phonograph</t>
    </r>
  </si>
  <si>
    <r>
      <rPr>
        <sz val="11"/>
        <color indexed="8"/>
        <rFont val="Arial"/>
        <charset val="0"/>
      </rPr>
      <t xml:space="preserve">дерево, металл               </t>
    </r>
    <r>
      <rPr>
        <sz val="11"/>
        <color indexed="8"/>
        <rFont val="汉仪书宋二KW"/>
        <charset val="0"/>
      </rPr>
      <t>木材、金属</t>
    </r>
  </si>
  <si>
    <r>
      <rPr>
        <sz val="11"/>
        <color indexed="8"/>
        <rFont val="Arial"/>
        <charset val="0"/>
      </rPr>
      <t xml:space="preserve">диаметр 31,5 см, высота 15,5 см
</t>
    </r>
    <r>
      <rPr>
        <sz val="11"/>
        <color indexed="8"/>
        <rFont val="汉仪书宋二KW"/>
        <charset val="0"/>
      </rPr>
      <t>直径</t>
    </r>
    <r>
      <rPr>
        <sz val="11"/>
        <color indexed="8"/>
        <rFont val="Arial"/>
        <charset val="0"/>
      </rPr>
      <t>31.5 cm</t>
    </r>
    <r>
      <rPr>
        <sz val="11"/>
        <color indexed="8"/>
        <rFont val="汉仪书宋二KW"/>
        <charset val="0"/>
      </rPr>
      <t>，高度</t>
    </r>
    <r>
      <rPr>
        <sz val="11"/>
        <color indexed="8"/>
        <rFont val="Arial"/>
        <charset val="0"/>
      </rPr>
      <t xml:space="preserve">15.5cm
Diameter 31.5 cm, height 15.5 cm
</t>
    </r>
  </si>
  <si>
    <r>
      <rPr>
        <sz val="11"/>
        <rFont val="Arial"/>
        <charset val="0"/>
      </rPr>
      <t xml:space="preserve">Граммофон портативный (патефон)
</t>
    </r>
    <r>
      <rPr>
        <sz val="11"/>
        <rFont val="方正书宋_GBK"/>
        <charset val="0"/>
      </rPr>
      <t>便携式电唱机（留声机）</t>
    </r>
    <r>
      <rPr>
        <sz val="11"/>
        <rFont val="Arial"/>
        <charset val="0"/>
      </rPr>
      <t xml:space="preserve">
Portable Record Player (Phonograph)</t>
    </r>
  </si>
  <si>
    <t>280 х 123 х 50 мм
280 х 123 х 50 mm</t>
  </si>
  <si>
    <r>
      <rPr>
        <sz val="11"/>
        <rFont val="Arial"/>
        <charset val="0"/>
      </rPr>
      <t xml:space="preserve">Радиоприемник «СВД-1» “ SVD-1”
</t>
    </r>
    <r>
      <rPr>
        <sz val="11"/>
        <rFont val="方正书宋_GBK"/>
        <charset val="0"/>
      </rPr>
      <t>无线电收音机</t>
    </r>
    <r>
      <rPr>
        <sz val="11"/>
        <rFont val="Arial"/>
        <charset val="0"/>
      </rPr>
      <t xml:space="preserve">
SVD-1 Radio Receiver</t>
    </r>
  </si>
  <si>
    <t>370,00 х 300,00 х 550,00 мм             370.00 x 300.00 x 550.00 mm</t>
  </si>
  <si>
    <r>
      <rPr>
        <sz val="11"/>
        <rFont val="Arial"/>
        <charset val="0"/>
      </rPr>
      <t>Фотоаппарат «Смена»
“</t>
    </r>
    <r>
      <rPr>
        <sz val="11"/>
        <rFont val="方正书宋_GBK"/>
        <charset val="0"/>
      </rPr>
      <t>司米娜</t>
    </r>
    <r>
      <rPr>
        <sz val="11"/>
        <rFont val="Arial"/>
        <charset val="0"/>
      </rPr>
      <t>”</t>
    </r>
    <r>
      <rPr>
        <sz val="11"/>
        <rFont val="方正书宋_GBK"/>
        <charset val="0"/>
      </rPr>
      <t>照相机</t>
    </r>
    <r>
      <rPr>
        <sz val="11"/>
        <rFont val="Arial"/>
        <charset val="0"/>
      </rPr>
      <t xml:space="preserve">
Smena Photo Camera</t>
    </r>
  </si>
  <si>
    <r>
      <rPr>
        <sz val="11"/>
        <color indexed="8"/>
        <rFont val="Arial"/>
        <charset val="0"/>
      </rPr>
      <t xml:space="preserve">размеры в пределах: 200 х 150 х 100 мм
</t>
    </r>
    <r>
      <rPr>
        <sz val="11"/>
        <color indexed="8"/>
        <rFont val="汉仪书宋二KW"/>
        <charset val="0"/>
      </rPr>
      <t>尺寸：</t>
    </r>
    <r>
      <rPr>
        <sz val="11"/>
        <color indexed="8"/>
        <rFont val="Arial"/>
        <charset val="0"/>
      </rPr>
      <t>200 x 150 x 100</t>
    </r>
    <r>
      <rPr>
        <sz val="11"/>
        <color indexed="8"/>
        <rFont val="汉仪书宋二KW"/>
        <charset val="0"/>
      </rPr>
      <t>毫米</t>
    </r>
  </si>
  <si>
    <r>
      <rPr>
        <sz val="11"/>
        <rFont val="Arial"/>
        <charset val="0"/>
      </rPr>
      <t>Фотоаппарат «ФЭД»
“FED”</t>
    </r>
    <r>
      <rPr>
        <sz val="11"/>
        <rFont val="方正书宋_GBK"/>
        <charset val="0"/>
      </rPr>
      <t>相机</t>
    </r>
    <r>
      <rPr>
        <sz val="11"/>
        <rFont val="Arial"/>
        <charset val="0"/>
      </rPr>
      <t xml:space="preserve">
FED Photo Camera </t>
    </r>
  </si>
  <si>
    <t>155 х 95 х 90 мм                              155 x 95 x 90 mm</t>
  </si>
  <si>
    <r>
      <rPr>
        <sz val="11"/>
        <rFont val="Arial"/>
        <charset val="0"/>
      </rPr>
      <t>Фотоаппарат «Спорт»
“</t>
    </r>
    <r>
      <rPr>
        <sz val="11"/>
        <rFont val="方正书宋_GBK"/>
        <charset val="0"/>
      </rPr>
      <t>运动</t>
    </r>
    <r>
      <rPr>
        <sz val="11"/>
        <rFont val="Arial"/>
        <charset val="0"/>
      </rPr>
      <t>(Sport)”</t>
    </r>
    <r>
      <rPr>
        <sz val="11"/>
        <rFont val="方正书宋_GBK"/>
        <charset val="0"/>
      </rPr>
      <t>牌照相机</t>
    </r>
    <r>
      <rPr>
        <sz val="11"/>
        <rFont val="Arial"/>
        <charset val="0"/>
      </rPr>
      <t xml:space="preserve">
Sport Photo Camera</t>
    </r>
  </si>
  <si>
    <t>133 х 70 х 100 мм                      
133 x 70 x 100 mm</t>
  </si>
  <si>
    <r>
      <rPr>
        <sz val="11"/>
        <rFont val="Arial"/>
        <charset val="0"/>
      </rPr>
      <t>Машинка пишущая малогабаритная «Москва»  (модель 2)
“</t>
    </r>
    <r>
      <rPr>
        <sz val="11"/>
        <rFont val="方正书宋_GBK"/>
        <charset val="0"/>
      </rPr>
      <t>莫斯科</t>
    </r>
    <r>
      <rPr>
        <sz val="11"/>
        <rFont val="Arial"/>
        <charset val="0"/>
      </rPr>
      <t>”</t>
    </r>
    <r>
      <rPr>
        <sz val="11"/>
        <rFont val="方正书宋_GBK"/>
        <charset val="0"/>
      </rPr>
      <t>牌小型打字机</t>
    </r>
    <r>
      <rPr>
        <sz val="11"/>
        <rFont val="Arial"/>
        <charset val="0"/>
      </rPr>
      <t>(2</t>
    </r>
    <r>
      <rPr>
        <sz val="11"/>
        <rFont val="方正书宋_GBK"/>
        <charset val="0"/>
      </rPr>
      <t>型</t>
    </r>
    <r>
      <rPr>
        <sz val="11"/>
        <rFont val="Arial"/>
        <charset val="0"/>
      </rPr>
      <t>)
Moskva Desk-Size Typewriter (Model 2)</t>
    </r>
  </si>
  <si>
    <t>310 х 290 х 130 мм                           310 x 290 x 130 mm</t>
  </si>
  <si>
    <r>
      <rPr>
        <sz val="11"/>
        <rFont val="Arial"/>
        <charset val="0"/>
      </rPr>
      <t>Прибор счетный карманный «Пионер» в футляре
“</t>
    </r>
    <r>
      <rPr>
        <sz val="11"/>
        <rFont val="方正书宋_GBK"/>
        <charset val="0"/>
      </rPr>
      <t>少先队员</t>
    </r>
    <r>
      <rPr>
        <sz val="11"/>
        <rFont val="Arial"/>
        <charset val="0"/>
      </rPr>
      <t>”</t>
    </r>
    <r>
      <rPr>
        <sz val="11"/>
        <rFont val="方正书宋_GBK"/>
        <charset val="0"/>
      </rPr>
      <t>牌便携式口袋计算器</t>
    </r>
    <r>
      <rPr>
        <sz val="11"/>
        <rFont val="Arial"/>
        <charset val="0"/>
      </rPr>
      <t xml:space="preserve">
Pioneer Pocket Calculating Device in Box</t>
    </r>
  </si>
  <si>
    <t>85 х 110 х 5 мм                         
 85 x 110 x 5 mm</t>
  </si>
  <si>
    <r>
      <rPr>
        <sz val="11"/>
        <rFont val="Arial"/>
        <charset val="0"/>
      </rPr>
      <t xml:space="preserve">Машина швейная детская однониточного  цепного стежка, с  ручным приводом
</t>
    </r>
    <r>
      <rPr>
        <sz val="11"/>
        <rFont val="方正书宋_GBK"/>
        <charset val="0"/>
      </rPr>
      <t>单线链式线迹儿童缝纫机，配有手动驱动</t>
    </r>
    <r>
      <rPr>
        <sz val="11"/>
        <rFont val="Arial"/>
        <charset val="0"/>
      </rPr>
      <t xml:space="preserve">
Hand-Operated Chain-Stitch Single-Thread Children's Sewing Machine</t>
    </r>
  </si>
  <si>
    <t>222 х 182 х 205 мм                      222 x 182 x 205 mm</t>
  </si>
  <si>
    <r>
      <rPr>
        <sz val="11"/>
        <rFont val="Arial"/>
        <charset val="0"/>
      </rPr>
      <t>Пылесос «ЭПР»
“</t>
    </r>
    <r>
      <rPr>
        <sz val="11"/>
        <rFont val="方正书宋_GBK"/>
        <charset val="0"/>
      </rPr>
      <t>艾普勒</t>
    </r>
    <r>
      <rPr>
        <sz val="11"/>
        <rFont val="Arial"/>
        <charset val="0"/>
      </rPr>
      <t>”</t>
    </r>
    <r>
      <rPr>
        <sz val="11"/>
        <rFont val="方正书宋_GBK"/>
        <charset val="0"/>
      </rPr>
      <t>吸尘器</t>
    </r>
    <r>
      <rPr>
        <sz val="11"/>
        <rFont val="Arial"/>
        <charset val="0"/>
      </rPr>
      <t xml:space="preserve">
EPR Vacuum Cleaner</t>
    </r>
  </si>
  <si>
    <t>500 х 200 х 160 мм                       500 x 200 x 160 mm</t>
  </si>
  <si>
    <r>
      <rPr>
        <sz val="11"/>
        <rFont val="Arial"/>
        <charset val="0"/>
      </rPr>
      <t>Кофейник электрический типа «ЭКНФ-1»
“EKNF-1”</t>
    </r>
    <r>
      <rPr>
        <sz val="11"/>
        <rFont val="方正书宋_GBK"/>
        <charset val="0"/>
      </rPr>
      <t>型电咖啡壶</t>
    </r>
    <r>
      <rPr>
        <sz val="11"/>
        <rFont val="Arial"/>
        <charset val="0"/>
      </rPr>
      <t xml:space="preserve">
EKNF-1 Electric Coffee Pot</t>
    </r>
  </si>
  <si>
    <t>290 х 215 х 133 мм                     290 x 215 x 133 mm</t>
  </si>
  <si>
    <r>
      <rPr>
        <sz val="11"/>
        <rFont val="Arial"/>
        <charset val="0"/>
      </rPr>
      <t xml:space="preserve">Набор граненых стаканов (1,2,3)
</t>
    </r>
    <r>
      <rPr>
        <sz val="11"/>
        <rFont val="方正书宋_GBK"/>
        <charset val="0"/>
      </rPr>
      <t>多棱杯组合</t>
    </r>
    <r>
      <rPr>
        <sz val="11"/>
        <rFont val="Arial"/>
        <charset val="0"/>
      </rPr>
      <t>(1</t>
    </r>
    <r>
      <rPr>
        <sz val="11"/>
        <rFont val="方正书宋_GBK"/>
        <charset val="0"/>
      </rPr>
      <t>、</t>
    </r>
    <r>
      <rPr>
        <sz val="11"/>
        <rFont val="Arial"/>
        <charset val="0"/>
      </rPr>
      <t>2</t>
    </r>
    <r>
      <rPr>
        <sz val="11"/>
        <rFont val="方正书宋_GBK"/>
        <charset val="0"/>
      </rPr>
      <t>、</t>
    </r>
    <r>
      <rPr>
        <sz val="11"/>
        <rFont val="Arial"/>
        <charset val="0"/>
      </rPr>
      <t>3)
Set of Faceted Glasses (1,2,3)</t>
    </r>
  </si>
  <si>
    <t>glass
玻璃</t>
  </si>
  <si>
    <r>
      <rPr>
        <sz val="11"/>
        <color indexed="8"/>
        <rFont val="Arial"/>
        <charset val="0"/>
      </rPr>
      <t xml:space="preserve">65 мм в диаметре,  высота 90 мм  </t>
    </r>
    <r>
      <rPr>
        <sz val="11"/>
        <color indexed="8"/>
        <rFont val="汉仪书宋二KW"/>
        <charset val="0"/>
      </rPr>
      <t>直径</t>
    </r>
    <r>
      <rPr>
        <sz val="11"/>
        <color indexed="8"/>
        <rFont val="Arial"/>
        <charset val="0"/>
      </rPr>
      <t>65</t>
    </r>
    <r>
      <rPr>
        <sz val="11"/>
        <color indexed="8"/>
        <rFont val="汉仪书宋二KW"/>
        <charset val="0"/>
      </rPr>
      <t>毫米，高度</t>
    </r>
    <r>
      <rPr>
        <sz val="11"/>
        <color indexed="8"/>
        <rFont val="Arial"/>
        <charset val="0"/>
      </rPr>
      <t>90</t>
    </r>
    <r>
      <rPr>
        <sz val="11"/>
        <color indexed="8"/>
        <rFont val="汉仪书宋二KW"/>
        <charset val="0"/>
      </rPr>
      <t>毫米</t>
    </r>
  </si>
  <si>
    <r>
      <rPr>
        <sz val="11"/>
        <rFont val="Arial"/>
        <charset val="0"/>
      </rPr>
      <t>Телевизор «КВН-49» («Т-1»)
“ KVN-49”</t>
    </r>
    <r>
      <rPr>
        <sz val="11"/>
        <rFont val="方正书宋_GBK"/>
        <charset val="0"/>
      </rPr>
      <t>（</t>
    </r>
    <r>
      <rPr>
        <sz val="11"/>
        <rFont val="Arial"/>
        <charset val="0"/>
      </rPr>
      <t>“ T-1”</t>
    </r>
    <r>
      <rPr>
        <sz val="11"/>
        <rFont val="方正书宋_GBK"/>
        <charset val="0"/>
      </rPr>
      <t>型）电视机</t>
    </r>
    <r>
      <rPr>
        <sz val="11"/>
        <rFont val="Arial"/>
        <charset val="0"/>
      </rPr>
      <t xml:space="preserve">
KVN-49 (T-1) Television</t>
    </r>
  </si>
  <si>
    <t>490 х 380 х 400 мм                        490 x 380 x 400 mm</t>
  </si>
  <si>
    <r>
      <rPr>
        <sz val="11"/>
        <rFont val="Arial"/>
        <charset val="0"/>
      </rPr>
      <t>Телевизор «Авангард» 
“</t>
    </r>
    <r>
      <rPr>
        <sz val="11"/>
        <rFont val="方正书宋_GBK"/>
        <charset val="0"/>
      </rPr>
      <t>先锋</t>
    </r>
    <r>
      <rPr>
        <sz val="11"/>
        <rFont val="Arial"/>
        <charset val="0"/>
      </rPr>
      <t>”</t>
    </r>
    <r>
      <rPr>
        <sz val="11"/>
        <rFont val="方正书宋_GBK"/>
        <charset val="0"/>
      </rPr>
      <t>牌电视机</t>
    </r>
    <r>
      <rPr>
        <sz val="11"/>
        <rFont val="Arial"/>
        <charset val="0"/>
      </rPr>
      <t xml:space="preserve">
Avangard Television</t>
    </r>
  </si>
  <si>
    <r>
      <rPr>
        <sz val="11"/>
        <color indexed="8"/>
        <rFont val="Arial"/>
        <charset val="0"/>
      </rPr>
      <t xml:space="preserve">
410 х 560 х 440 мм
Вес 35 кг
410 x 560 x 440 mm
</t>
    </r>
    <r>
      <rPr>
        <sz val="11"/>
        <color indexed="8"/>
        <rFont val="汉仪书宋二KW"/>
        <charset val="0"/>
      </rPr>
      <t>重量</t>
    </r>
    <r>
      <rPr>
        <sz val="11"/>
        <color indexed="8"/>
        <rFont val="Arial"/>
        <charset val="0"/>
      </rPr>
      <t>: 35 kg
410 х 560 х 440 mm
Weight 35 kg</t>
    </r>
  </si>
  <si>
    <r>
      <rPr>
        <sz val="11"/>
        <rFont val="Arial"/>
        <charset val="0"/>
      </rPr>
      <t xml:space="preserve">Линза увеличительная для телевизора
</t>
    </r>
    <r>
      <rPr>
        <sz val="11"/>
        <rFont val="方正书宋_GBK"/>
        <charset val="0"/>
      </rPr>
      <t>电视屏幕放大镜</t>
    </r>
    <r>
      <rPr>
        <sz val="11"/>
        <rFont val="Arial"/>
        <charset val="0"/>
      </rPr>
      <t xml:space="preserve">
Television Magnifying Glass</t>
    </r>
  </si>
  <si>
    <t>50 х 50 х 100 мм                                50 x 50 x 100 mm</t>
  </si>
  <si>
    <r>
      <rPr>
        <sz val="11"/>
        <rFont val="Arial"/>
        <charset val="0"/>
      </rPr>
      <t xml:space="preserve">Патефон чемоданного типа 
</t>
    </r>
    <r>
      <rPr>
        <sz val="11"/>
        <rFont val="方正书宋_GBK"/>
        <charset val="0"/>
      </rPr>
      <t>手提式留声机</t>
    </r>
    <r>
      <rPr>
        <sz val="11"/>
        <rFont val="Arial"/>
        <charset val="0"/>
      </rPr>
      <t xml:space="preserve">
Suitcase Phonograph </t>
    </r>
  </si>
  <si>
    <r>
      <rPr>
        <sz val="11"/>
        <color indexed="8"/>
        <rFont val="Arial"/>
        <charset val="0"/>
      </rPr>
      <t xml:space="preserve">металл, дерево
</t>
    </r>
    <r>
      <rPr>
        <sz val="11"/>
        <color indexed="8"/>
        <rFont val="汉仪书宋二KW"/>
        <charset val="0"/>
      </rPr>
      <t>金属、木材</t>
    </r>
    <r>
      <rPr>
        <sz val="11"/>
        <color indexed="8"/>
        <rFont val="Arial"/>
        <charset val="0"/>
      </rPr>
      <t xml:space="preserve">
Metal, wood</t>
    </r>
  </si>
  <si>
    <t>41,5 х 29 х 16,5 см</t>
  </si>
  <si>
    <r>
      <rPr>
        <sz val="11"/>
        <rFont val="Arial"/>
        <charset val="0"/>
      </rPr>
      <t xml:space="preserve">Набор пластинок для патефонов / граммофонов (6-7 шт.) 
</t>
    </r>
    <r>
      <rPr>
        <sz val="11"/>
        <rFont val="方正书宋_GBK"/>
        <charset val="0"/>
      </rPr>
      <t>留声机</t>
    </r>
    <r>
      <rPr>
        <sz val="11"/>
        <rFont val="Arial"/>
        <charset val="0"/>
      </rPr>
      <t>/</t>
    </r>
    <r>
      <rPr>
        <sz val="11"/>
        <rFont val="方正书宋_GBK"/>
        <charset val="0"/>
      </rPr>
      <t>电唱机唱片（</t>
    </r>
    <r>
      <rPr>
        <sz val="11"/>
        <rFont val="Arial"/>
        <charset val="0"/>
      </rPr>
      <t>6-7</t>
    </r>
    <r>
      <rPr>
        <sz val="11"/>
        <rFont val="方正书宋_GBK"/>
        <charset val="0"/>
      </rPr>
      <t>件套）</t>
    </r>
    <r>
      <rPr>
        <sz val="11"/>
        <rFont val="Arial"/>
        <charset val="0"/>
      </rPr>
      <t xml:space="preserve">
Set of Phonograph Records for Phonographs / Record Players (6-7 pcs)</t>
    </r>
  </si>
  <si>
    <r>
      <rPr>
        <sz val="11"/>
        <color indexed="8"/>
        <rFont val="Arial"/>
        <charset val="0"/>
      </rPr>
      <t xml:space="preserve">Бесшеллачная ПХВ-п. композиционная масса на основе шеллака 
</t>
    </r>
    <r>
      <rPr>
        <sz val="11"/>
        <color indexed="8"/>
        <rFont val="汉仪书宋二KW"/>
        <charset val="0"/>
      </rPr>
      <t>无虫胶聚氯乙烯</t>
    </r>
    <r>
      <rPr>
        <sz val="11"/>
        <color indexed="8"/>
        <rFont val="Arial"/>
        <charset val="0"/>
      </rPr>
      <t>(PVC)</t>
    </r>
    <r>
      <rPr>
        <sz val="11"/>
        <color indexed="8"/>
        <rFont val="汉仪书宋二KW"/>
        <charset val="0"/>
      </rPr>
      <t>。虫胶复合材料</t>
    </r>
    <r>
      <rPr>
        <sz val="11"/>
        <color indexed="8"/>
        <rFont val="Arial"/>
        <charset val="0"/>
      </rPr>
      <t xml:space="preserve">
Shellac free PVC. Composite mass based on shellac</t>
    </r>
  </si>
  <si>
    <r>
      <rPr>
        <sz val="11"/>
        <color indexed="8"/>
        <rFont val="Arial"/>
        <charset val="0"/>
      </rPr>
      <t xml:space="preserve">диаметр 24,9 см, конверт 25х25 см 
</t>
    </r>
    <r>
      <rPr>
        <sz val="11"/>
        <color indexed="8"/>
        <rFont val="汉仪书宋二KW"/>
        <charset val="0"/>
      </rPr>
      <t>直径</t>
    </r>
    <r>
      <rPr>
        <sz val="11"/>
        <color indexed="8"/>
        <rFont val="Arial"/>
        <charset val="0"/>
      </rPr>
      <t>24.9cm</t>
    </r>
    <r>
      <rPr>
        <sz val="11"/>
        <color indexed="8"/>
        <rFont val="汉仪书宋二KW"/>
        <charset val="0"/>
      </rPr>
      <t>，唱片套</t>
    </r>
    <r>
      <rPr>
        <sz val="11"/>
        <color indexed="8"/>
        <rFont val="Arial"/>
        <charset val="0"/>
      </rPr>
      <t xml:space="preserve"> 25x25cm
Diameter 24.9 cm, envelope 25х25 cm</t>
    </r>
  </si>
  <si>
    <r>
      <rPr>
        <sz val="11"/>
        <rFont val="Arial"/>
        <charset val="0"/>
      </rPr>
      <t>Сетевой ламповый радиоприемник со встроенным FM-модулем «ВЭФ СУПЕР М-557» (VEFSUPER)  
 “</t>
    </r>
    <r>
      <rPr>
        <sz val="11"/>
        <rFont val="方正书宋_GBK"/>
        <charset val="0"/>
      </rPr>
      <t>韦夫</t>
    </r>
    <r>
      <rPr>
        <sz val="11"/>
        <rFont val="Arial"/>
        <charset val="0"/>
      </rPr>
      <t>-</t>
    </r>
    <r>
      <rPr>
        <sz val="11"/>
        <rFont val="方正书宋_GBK"/>
        <charset val="0"/>
      </rPr>
      <t>苏佩勒</t>
    </r>
    <r>
      <rPr>
        <sz val="11"/>
        <rFont val="Arial"/>
        <charset val="0"/>
      </rPr>
      <t xml:space="preserve"> М-557”</t>
    </r>
    <r>
      <rPr>
        <sz val="11"/>
        <rFont val="方正书宋_GBK"/>
        <charset val="0"/>
      </rPr>
      <t>内置</t>
    </r>
    <r>
      <rPr>
        <sz val="11"/>
        <rFont val="Arial"/>
        <charset val="0"/>
      </rPr>
      <t>FM</t>
    </r>
    <r>
      <rPr>
        <sz val="11"/>
        <rFont val="方正书宋_GBK"/>
        <charset val="0"/>
      </rPr>
      <t>模块电子管插电式收音机</t>
    </r>
    <r>
      <rPr>
        <sz val="11"/>
        <rFont val="Arial"/>
        <charset val="0"/>
      </rPr>
      <t xml:space="preserve">
VEFSUPER M-557 Socket-Powered Tube Radio Receiver with Built-in FM Receiver Module </t>
    </r>
  </si>
  <si>
    <r>
      <rPr>
        <sz val="11"/>
        <color indexed="8"/>
        <rFont val="Arial"/>
        <charset val="0"/>
      </rPr>
      <t xml:space="preserve">пластик, металл 
</t>
    </r>
    <r>
      <rPr>
        <sz val="11"/>
        <color indexed="8"/>
        <rFont val="汉仪书宋二KW"/>
        <charset val="0"/>
      </rPr>
      <t>塑料、金属</t>
    </r>
    <r>
      <rPr>
        <sz val="11"/>
        <color indexed="8"/>
        <rFont val="Arial"/>
        <charset val="0"/>
      </rPr>
      <t xml:space="preserve">
Plastic, metal</t>
    </r>
  </si>
  <si>
    <t>48 х 30,5 х 24 см                            48 x 30.5 x 24cm</t>
  </si>
  <si>
    <r>
      <rPr>
        <sz val="11"/>
        <rFont val="Arial"/>
        <charset val="0"/>
      </rPr>
      <t>Радиоприемник «Звезда-54» 
“</t>
    </r>
    <r>
      <rPr>
        <sz val="11"/>
        <rFont val="方正书宋_GBK"/>
        <charset val="0"/>
      </rPr>
      <t>红星</t>
    </r>
    <r>
      <rPr>
        <sz val="11"/>
        <rFont val="Arial"/>
        <charset val="0"/>
      </rPr>
      <t xml:space="preserve">-54” </t>
    </r>
    <r>
      <rPr>
        <sz val="11"/>
        <rFont val="方正书宋_GBK"/>
        <charset val="0"/>
      </rPr>
      <t>收音机</t>
    </r>
    <r>
      <rPr>
        <sz val="11"/>
        <rFont val="Arial"/>
        <charset val="0"/>
      </rPr>
      <t xml:space="preserve">
Zvezda-54 Radio Receiver </t>
    </r>
  </si>
  <si>
    <r>
      <rPr>
        <sz val="11"/>
        <color indexed="8"/>
        <rFont val="Arial"/>
        <charset val="0"/>
      </rPr>
      <t>длина 56 см, ширина 20 см, высота 36 см</t>
    </r>
    <r>
      <rPr>
        <sz val="11"/>
        <color indexed="8"/>
        <rFont val="汉仪书宋二KW"/>
        <charset val="0"/>
      </rPr>
      <t>长</t>
    </r>
    <r>
      <rPr>
        <sz val="11"/>
        <color indexed="8"/>
        <rFont val="Arial"/>
        <charset val="0"/>
      </rPr>
      <t>56</t>
    </r>
    <r>
      <rPr>
        <sz val="11"/>
        <color indexed="8"/>
        <rFont val="汉仪书宋二KW"/>
        <charset val="0"/>
      </rPr>
      <t>厘米，宽</t>
    </r>
    <r>
      <rPr>
        <sz val="11"/>
        <color indexed="8"/>
        <rFont val="Arial"/>
        <charset val="0"/>
      </rPr>
      <t>20</t>
    </r>
    <r>
      <rPr>
        <sz val="11"/>
        <color indexed="8"/>
        <rFont val="汉仪书宋二KW"/>
        <charset val="0"/>
      </rPr>
      <t>厘米，高</t>
    </r>
    <r>
      <rPr>
        <sz val="11"/>
        <color indexed="8"/>
        <rFont val="Arial"/>
        <charset val="0"/>
      </rPr>
      <t>36厘米</t>
    </r>
  </si>
  <si>
    <r>
      <rPr>
        <sz val="11"/>
        <rFont val="Arial"/>
        <charset val="0"/>
      </rPr>
      <t>Абонентский громкоговоритель «02-ГМ-IV-2» (репродуктор)   
“ 02-GM-IV-2”</t>
    </r>
    <r>
      <rPr>
        <sz val="11"/>
        <rFont val="方正书宋_GBK"/>
        <charset val="0"/>
      </rPr>
      <t>型用户扬声器（喇叭扩音器）</t>
    </r>
    <r>
      <rPr>
        <sz val="11"/>
        <rFont val="Arial"/>
        <charset val="0"/>
      </rPr>
      <t xml:space="preserve">
02-GM-IV-2 Terminal Loudspeaker (Reproducer)</t>
    </r>
  </si>
  <si>
    <r>
      <rPr>
        <sz val="11"/>
        <color indexed="8"/>
        <rFont val="Arial"/>
        <charset val="0"/>
      </rPr>
      <t xml:space="preserve">металл, дерево 
</t>
    </r>
    <r>
      <rPr>
        <sz val="11"/>
        <color indexed="8"/>
        <rFont val="汉仪书宋二KW"/>
        <charset val="0"/>
      </rPr>
      <t>金属、木材</t>
    </r>
    <r>
      <rPr>
        <sz val="11"/>
        <color indexed="8"/>
        <rFont val="Arial"/>
        <charset val="0"/>
      </rPr>
      <t xml:space="preserve">
Metal, wood</t>
    </r>
  </si>
  <si>
    <r>
      <rPr>
        <sz val="11"/>
        <color indexed="8"/>
        <rFont val="Arial"/>
        <charset val="0"/>
      </rPr>
      <t xml:space="preserve">высота 46 см, диаметр 36 см, основание 23х18,5 см
</t>
    </r>
    <r>
      <rPr>
        <sz val="11"/>
        <color indexed="8"/>
        <rFont val="汉仪书宋二KW"/>
        <charset val="0"/>
      </rPr>
      <t>高</t>
    </r>
    <r>
      <rPr>
        <sz val="11"/>
        <color indexed="8"/>
        <rFont val="Arial"/>
        <charset val="0"/>
      </rPr>
      <t xml:space="preserve"> 46 cm, </t>
    </r>
    <r>
      <rPr>
        <sz val="11"/>
        <color indexed="8"/>
        <rFont val="汉仪书宋二KW"/>
        <charset val="0"/>
      </rPr>
      <t>直径</t>
    </r>
    <r>
      <rPr>
        <sz val="11"/>
        <color indexed="8"/>
        <rFont val="Arial"/>
        <charset val="0"/>
      </rPr>
      <t xml:space="preserve"> 36 cm, </t>
    </r>
    <r>
      <rPr>
        <sz val="11"/>
        <color indexed="8"/>
        <rFont val="汉仪书宋二KW"/>
        <charset val="0"/>
      </rPr>
      <t>底座</t>
    </r>
    <r>
      <rPr>
        <sz val="11"/>
        <color indexed="8"/>
        <rFont val="Arial"/>
        <charset val="0"/>
      </rPr>
      <t xml:space="preserve"> 23x18.5 cm
Height 46 cm, diameter 36 cm, base 23х18.5 cm</t>
    </r>
  </si>
  <si>
    <r>
      <rPr>
        <sz val="11"/>
        <rFont val="Arial"/>
        <charset val="0"/>
      </rPr>
      <t>Магнитофон «МАГ-8» катушечный  
 “ MAG-8”</t>
    </r>
    <r>
      <rPr>
        <sz val="11"/>
        <rFont val="方正书宋_GBK"/>
        <charset val="0"/>
      </rPr>
      <t>盘式录音机</t>
    </r>
    <r>
      <rPr>
        <sz val="11"/>
        <rFont val="Arial"/>
        <charset val="0"/>
      </rPr>
      <t xml:space="preserve">
MAG-8 Reel-to-Reel Audio Tape Recorder</t>
    </r>
  </si>
  <si>
    <t>Металл, дерево, ткань 
金属，木材，织物</t>
  </si>
  <si>
    <t>620 х 420 х 370 мм                     620 x 420 x 370 mm</t>
  </si>
  <si>
    <r>
      <rPr>
        <sz val="11"/>
        <rFont val="Times New Roman"/>
        <charset val="1"/>
      </rPr>
      <t>Катушка магнитофона "МАГ-8"
“</t>
    </r>
    <r>
      <rPr>
        <sz val="11"/>
        <rFont val="方正书宋_GBK"/>
        <charset val="1"/>
      </rPr>
      <t>磁</t>
    </r>
    <r>
      <rPr>
        <sz val="11"/>
        <rFont val="Times New Roman"/>
        <charset val="1"/>
      </rPr>
      <t>8”</t>
    </r>
    <r>
      <rPr>
        <sz val="11"/>
        <rFont val="方正书宋_GBK"/>
        <charset val="1"/>
      </rPr>
      <t>线圈</t>
    </r>
  </si>
  <si>
    <t>металл
金属</t>
  </si>
  <si>
    <t>Диаметр 220 мм, длина 15 мм
直径220毫米，长度15毫米</t>
  </si>
  <si>
    <r>
      <rPr>
        <sz val="11"/>
        <rFont val="Arial"/>
        <charset val="0"/>
      </rPr>
      <t>Магнитофон портативный репортёрский, тип «МИЗ-8»  
“ MIZ-8”</t>
    </r>
    <r>
      <rPr>
        <sz val="11"/>
        <rFont val="方正书宋_GBK"/>
        <charset val="0"/>
      </rPr>
      <t>型便携式记者采访用录音机</t>
    </r>
    <r>
      <rPr>
        <sz val="11"/>
        <rFont val="Arial"/>
        <charset val="0"/>
      </rPr>
      <t xml:space="preserve">
MIZ-8 Portable Reporter Audio Tape Recorder</t>
    </r>
  </si>
  <si>
    <t>280 х 180 х 135 мм                            280 x 180 x 135 mm</t>
  </si>
  <si>
    <r>
      <rPr>
        <sz val="11"/>
        <rFont val="Times New Roman"/>
        <charset val="1"/>
      </rPr>
      <t xml:space="preserve">Катушка для магнитной ленты
</t>
    </r>
    <r>
      <rPr>
        <sz val="11"/>
        <rFont val="方正书宋_GBK"/>
        <charset val="1"/>
      </rPr>
      <t>磁带盘</t>
    </r>
  </si>
  <si>
    <t>Сплав алюминиевый, алюминий
铝合金</t>
  </si>
  <si>
    <t>Диаметр 90 мм, высота 10 мм
直径90毫米，高度10毫米</t>
  </si>
  <si>
    <r>
      <rPr>
        <sz val="11"/>
        <rFont val="Arial"/>
        <charset val="0"/>
      </rPr>
      <t>Фотоаппарат «Москва-2» 
 “</t>
    </r>
    <r>
      <rPr>
        <sz val="11"/>
        <rFont val="方正书宋_GBK"/>
        <charset val="0"/>
      </rPr>
      <t>莫斯科</t>
    </r>
    <r>
      <rPr>
        <sz val="11"/>
        <rFont val="Arial"/>
        <charset val="0"/>
      </rPr>
      <t>-2”</t>
    </r>
    <r>
      <rPr>
        <sz val="11"/>
        <rFont val="方正书宋_GBK"/>
        <charset val="0"/>
      </rPr>
      <t>照相机</t>
    </r>
    <r>
      <rPr>
        <sz val="11"/>
        <rFont val="Arial"/>
        <charset val="0"/>
      </rPr>
      <t xml:space="preserve">
Moskva-2 Photo Camera</t>
    </r>
  </si>
  <si>
    <t>155 х 95 х 45 мм                                155 x 95 x 45 mm</t>
  </si>
  <si>
    <r>
      <rPr>
        <sz val="11"/>
        <rFont val="Arial"/>
        <charset val="0"/>
      </rPr>
      <t>Фотоаппарат «Любитель» 
“</t>
    </r>
    <r>
      <rPr>
        <sz val="11"/>
        <rFont val="方正书宋_GBK"/>
        <charset val="0"/>
      </rPr>
      <t>爱好者</t>
    </r>
    <r>
      <rPr>
        <sz val="11"/>
        <rFont val="Arial"/>
        <charset val="0"/>
      </rPr>
      <t>”</t>
    </r>
    <r>
      <rPr>
        <sz val="11"/>
        <rFont val="方正书宋_GBK"/>
        <charset val="0"/>
      </rPr>
      <t>牌照相机</t>
    </r>
    <r>
      <rPr>
        <sz val="11"/>
        <rFont val="Arial"/>
        <charset val="0"/>
      </rPr>
      <t xml:space="preserve">
Lyubitel Photo Camera</t>
    </r>
  </si>
  <si>
    <t>95 × 90 × 125 мм</t>
  </si>
  <si>
    <r>
      <rPr>
        <sz val="11"/>
        <rFont val="Arial"/>
        <charset val="0"/>
      </rPr>
      <t>Аппарат киносъемочный «Кинап», тип 16С-1  
 “</t>
    </r>
    <r>
      <rPr>
        <sz val="11"/>
        <rFont val="方正书宋_GBK"/>
        <charset val="0"/>
      </rPr>
      <t>吉纳普</t>
    </r>
    <r>
      <rPr>
        <sz val="11"/>
        <rFont val="Arial"/>
        <charset val="0"/>
      </rPr>
      <t>”</t>
    </r>
    <r>
      <rPr>
        <sz val="11"/>
        <rFont val="方正书宋_GBK"/>
        <charset val="0"/>
      </rPr>
      <t>摄像机，型号</t>
    </r>
    <r>
      <rPr>
        <sz val="11"/>
        <rFont val="Arial"/>
        <charset val="0"/>
      </rPr>
      <t>16S-1
Kinap 16C-1 Movie Camera</t>
    </r>
  </si>
  <si>
    <t>104,00 х 80,00 х 104,00 мм                 104.00 x 80.00 x 104.00 mm</t>
  </si>
  <si>
    <r>
      <rPr>
        <sz val="11"/>
        <rFont val="Arial"/>
        <charset val="0"/>
      </rPr>
      <t>Телефон-автомат «АМТ-47» 
 “AMT-47”</t>
    </r>
    <r>
      <rPr>
        <sz val="11"/>
        <rFont val="方正书宋_GBK"/>
        <charset val="0"/>
      </rPr>
      <t>公用电话</t>
    </r>
    <r>
      <rPr>
        <sz val="11"/>
        <rFont val="Arial"/>
        <charset val="0"/>
      </rPr>
      <t xml:space="preserve">
AMT-47 Payphone</t>
    </r>
  </si>
  <si>
    <r>
      <rPr>
        <sz val="11"/>
        <color indexed="8"/>
        <rFont val="Arial"/>
        <charset val="0"/>
      </rPr>
      <t>размеры в пределах: ширина 35 см, высота 40 см, глубина 25 см</t>
    </r>
    <r>
      <rPr>
        <sz val="11"/>
        <color indexed="8"/>
        <rFont val="汉仪书宋二KW"/>
        <charset val="0"/>
      </rPr>
      <t>尺寸：宽</t>
    </r>
    <r>
      <rPr>
        <sz val="11"/>
        <color indexed="8"/>
        <rFont val="Arial"/>
        <charset val="0"/>
      </rPr>
      <t>35</t>
    </r>
    <r>
      <rPr>
        <sz val="11"/>
        <color indexed="8"/>
        <rFont val="汉仪书宋二KW"/>
        <charset val="0"/>
      </rPr>
      <t>厘米，高</t>
    </r>
    <r>
      <rPr>
        <sz val="11"/>
        <color indexed="8"/>
        <rFont val="Arial"/>
        <charset val="0"/>
      </rPr>
      <t>40</t>
    </r>
    <r>
      <rPr>
        <sz val="11"/>
        <color indexed="8"/>
        <rFont val="汉仪书宋二KW"/>
        <charset val="0"/>
      </rPr>
      <t>厘米，深度</t>
    </r>
    <r>
      <rPr>
        <sz val="11"/>
        <color indexed="8"/>
        <rFont val="Arial"/>
        <charset val="0"/>
      </rPr>
      <t>25</t>
    </r>
    <r>
      <rPr>
        <sz val="11"/>
        <color indexed="8"/>
        <rFont val="汉仪书宋二KW"/>
        <charset val="0"/>
      </rPr>
      <t>厘米</t>
    </r>
  </si>
  <si>
    <r>
      <rPr>
        <sz val="11"/>
        <rFont val="Arial"/>
        <charset val="0"/>
      </rPr>
      <t>Счётная машина «Прогресс» 
“</t>
    </r>
    <r>
      <rPr>
        <sz val="11"/>
        <rFont val="方正书宋_GBK"/>
        <charset val="0"/>
      </rPr>
      <t>进步</t>
    </r>
    <r>
      <rPr>
        <sz val="11"/>
        <rFont val="Arial"/>
        <charset val="0"/>
      </rPr>
      <t>”</t>
    </r>
    <r>
      <rPr>
        <sz val="11"/>
        <rFont val="方正书宋_GBK"/>
        <charset val="0"/>
      </rPr>
      <t>牌计算器</t>
    </r>
    <r>
      <rPr>
        <sz val="11"/>
        <rFont val="Arial"/>
        <charset val="0"/>
      </rPr>
      <t xml:space="preserve">
Progress Computational Machine </t>
    </r>
  </si>
  <si>
    <t>92 х 160 х 4 мм                                92 x 160 x 4 mm</t>
  </si>
  <si>
    <r>
      <rPr>
        <sz val="11"/>
        <rFont val="Times New Roman"/>
        <charset val="1"/>
      </rPr>
      <t>Футляр к машине счетной "Прогресс"
“</t>
    </r>
    <r>
      <rPr>
        <sz val="11"/>
        <rFont val="方正书宋_GBK"/>
        <charset val="1"/>
      </rPr>
      <t>进步计量机盒</t>
    </r>
    <r>
      <rPr>
        <sz val="11"/>
        <rFont val="Times New Roman"/>
        <charset val="1"/>
      </rPr>
      <t>”</t>
    </r>
  </si>
  <si>
    <t>Бумага, картон прессованный, ткань хлопковая. Тиснение серебром
纸，纸板，棉布.银压</t>
  </si>
  <si>
    <t>97х163х10 мм</t>
  </si>
  <si>
    <r>
      <rPr>
        <sz val="11"/>
        <rFont val="Times New Roman"/>
        <charset val="1"/>
      </rPr>
      <t>Штифт к машине счетной "Прогресс"
“</t>
    </r>
    <r>
      <rPr>
        <sz val="11"/>
        <rFont val="方正书宋_GBK"/>
        <charset val="1"/>
      </rPr>
      <t>进步牌计算机</t>
    </r>
    <r>
      <rPr>
        <sz val="11"/>
        <rFont val="Times New Roman"/>
        <charset val="1"/>
      </rPr>
      <t>”</t>
    </r>
    <r>
      <rPr>
        <sz val="11"/>
        <rFont val="方正书宋_GBK"/>
        <charset val="1"/>
      </rPr>
      <t>配件</t>
    </r>
  </si>
  <si>
    <t>Металл. Литьё
金属</t>
  </si>
  <si>
    <t>Длина 95 мм; диаметр 4 мм
长度95毫米；直径4毫米</t>
  </si>
  <si>
    <r>
      <rPr>
        <sz val="11"/>
        <rFont val="Arial"/>
        <charset val="0"/>
      </rPr>
      <t xml:space="preserve">Машина вычислительная электромеханическая полноклавишная «КСМ-1» 
“KSM-1” </t>
    </r>
    <r>
      <rPr>
        <sz val="11"/>
        <rFont val="方正书宋_GBK"/>
        <charset val="0"/>
      </rPr>
      <t>机电式全键计算器</t>
    </r>
    <r>
      <rPr>
        <sz val="11"/>
        <rFont val="Arial"/>
        <charset val="0"/>
      </rPr>
      <t xml:space="preserve">
Ksm-1 Electromechanical Computational Full-Size Keyboard Machine</t>
    </r>
  </si>
  <si>
    <t>530,00 х 400,00 х 200,00 мм              530.00 x 400.00 x 200.00 mm</t>
  </si>
  <si>
    <r>
      <rPr>
        <sz val="11"/>
        <rFont val="Arial"/>
        <charset val="0"/>
      </rPr>
      <t xml:space="preserve">Весы настольные системы Беранже   
</t>
    </r>
    <r>
      <rPr>
        <sz val="11"/>
        <rFont val="方正书宋_GBK"/>
        <charset val="0"/>
      </rPr>
      <t>贝朗热式托盘天平</t>
    </r>
    <r>
      <rPr>
        <sz val="11"/>
        <rFont val="Arial"/>
        <charset val="0"/>
      </rPr>
      <t xml:space="preserve">
Béranger-Type Counter Balance Scale</t>
    </r>
  </si>
  <si>
    <t>525 х 200 х 260 мм                       525 x 200 x 260 mm</t>
  </si>
  <si>
    <r>
      <rPr>
        <sz val="11"/>
        <rFont val="Arial"/>
        <charset val="0"/>
      </rPr>
      <t xml:space="preserve">Весы медицинские для взвешивания грудных детей 
</t>
    </r>
    <r>
      <rPr>
        <sz val="11"/>
        <rFont val="方正书宋_GBK"/>
        <charset val="0"/>
      </rPr>
      <t>医用婴儿体重秤</t>
    </r>
    <r>
      <rPr>
        <sz val="11"/>
        <rFont val="Arial"/>
        <charset val="0"/>
      </rPr>
      <t xml:space="preserve">
Medical Scale to Weigh Infants</t>
    </r>
  </si>
  <si>
    <t>653 х 282 х 310 мм                             653 x 282 x 310 mm</t>
  </si>
  <si>
    <r>
      <rPr>
        <sz val="11"/>
        <rFont val="Arial"/>
        <charset val="0"/>
      </rPr>
      <t xml:space="preserve">Машина швейная цепного стежка миниатюрная (детская) с ручным приводом, для стачивания тканей 
</t>
    </r>
    <r>
      <rPr>
        <sz val="11"/>
        <rFont val="方正书宋_GBK"/>
        <charset val="0"/>
      </rPr>
      <t>小巧型</t>
    </r>
    <r>
      <rPr>
        <sz val="11"/>
        <rFont val="Arial"/>
        <charset val="0"/>
      </rPr>
      <t>(</t>
    </r>
    <r>
      <rPr>
        <sz val="11"/>
        <rFont val="方正书宋_GBK"/>
        <charset val="0"/>
      </rPr>
      <t>儿童</t>
    </r>
    <r>
      <rPr>
        <sz val="11"/>
        <rFont val="Arial"/>
        <charset val="0"/>
      </rPr>
      <t>)</t>
    </r>
    <r>
      <rPr>
        <sz val="11"/>
        <rFont val="方正书宋_GBK"/>
        <charset val="0"/>
      </rPr>
      <t>链式线迹缝纫机，配有手动驱动，用于织物缝制</t>
    </r>
    <r>
      <rPr>
        <sz val="11"/>
        <rFont val="Arial"/>
        <charset val="0"/>
      </rPr>
      <t xml:space="preserve">
Mini Hand-Operated Chain-Stitch Children's Sewing Machine for Joining Fabrics</t>
    </r>
  </si>
  <si>
    <t>210 х 122 х 205 мм                            210 x 122 x 205 mm</t>
  </si>
  <si>
    <r>
      <rPr>
        <sz val="11"/>
        <rFont val="Arial"/>
        <charset val="0"/>
      </rPr>
      <t>Машина пишущая стенографическая «СТМ-2»
 “STM-2”</t>
    </r>
    <r>
      <rPr>
        <sz val="11"/>
        <rFont val="方正书宋_GBK"/>
        <charset val="0"/>
      </rPr>
      <t>速记打字机</t>
    </r>
    <r>
      <rPr>
        <sz val="11"/>
        <rFont val="Arial"/>
        <charset val="0"/>
      </rPr>
      <t xml:space="preserve">
STM-2 Stenotype Typewriter</t>
    </r>
  </si>
  <si>
    <t>195 х 245 х 100 мм                         195 x 245 x 100 mm</t>
  </si>
  <si>
    <r>
      <rPr>
        <sz val="11"/>
        <rFont val="Arial"/>
        <charset val="0"/>
      </rPr>
      <t>Электропылесос универсальный «Днепр» 
“</t>
    </r>
    <r>
      <rPr>
        <sz val="11"/>
        <rFont val="方正书宋_GBK"/>
        <charset val="0"/>
      </rPr>
      <t>第聂伯罗</t>
    </r>
    <r>
      <rPr>
        <sz val="11"/>
        <rFont val="Arial"/>
        <charset val="0"/>
      </rPr>
      <t>”</t>
    </r>
    <r>
      <rPr>
        <sz val="11"/>
        <rFont val="方正书宋_GBK"/>
        <charset val="0"/>
      </rPr>
      <t>牌</t>
    </r>
    <r>
      <rPr>
        <sz val="11"/>
        <rFont val="Arial"/>
        <charset val="0"/>
      </rPr>
      <t xml:space="preserve"> </t>
    </r>
    <r>
      <rPr>
        <sz val="11"/>
        <rFont val="方正书宋_GBK"/>
        <charset val="0"/>
      </rPr>
      <t>通用电吸尘器</t>
    </r>
    <r>
      <rPr>
        <sz val="11"/>
        <rFont val="Arial"/>
        <charset val="0"/>
      </rPr>
      <t xml:space="preserve">
Dnepr Universal Electric Vacuum Cleaner</t>
    </r>
  </si>
  <si>
    <t>Металл, дерматин, ткань хлопчатобумажная, кожа, пластмасса. Заводское производство 
金属，人造革，织物，皮革，塑料.工厂生产</t>
  </si>
  <si>
    <t>570 х 145 х 185 мм                           570 x 145 x 185 mm</t>
  </si>
  <si>
    <r>
      <rPr>
        <sz val="12"/>
        <rFont val="Times New Roman"/>
        <charset val="1"/>
      </rPr>
      <t>Шнур соединительный со штепсельной вилкой и патроном для пылесоса "Днепр"
“</t>
    </r>
    <r>
      <rPr>
        <sz val="12"/>
        <rFont val="方正书宋_GBK"/>
        <charset val="1"/>
      </rPr>
      <t>第聂伯河与插头和吸尘器筒连接线</t>
    </r>
    <r>
      <rPr>
        <sz val="12"/>
        <rFont val="Times New Roman"/>
        <charset val="1"/>
      </rPr>
      <t>”</t>
    </r>
  </si>
  <si>
    <t>Металл, резина, пластмасса, керамика. Завод-ское производство
金属，橡胶，塑料，陶瓷.工厂生产</t>
  </si>
  <si>
    <t>Диаметр патрона 35 мм, диаметр шнура 8 мм, длина шнура 5900 мм
插头直径35毫米，线绳直径8毫米，线绳长度5900毫米</t>
  </si>
  <si>
    <r>
      <rPr>
        <sz val="12"/>
        <rFont val="Times New Roman"/>
        <charset val="1"/>
      </rPr>
      <t>Шланг гибкий с металлическими наконечниками для пылесоса "Днепр"
“</t>
    </r>
    <r>
      <rPr>
        <sz val="12"/>
        <rFont val="方正书宋_GBK"/>
        <charset val="1"/>
      </rPr>
      <t>第聂伯河吸尘器金属端软软管</t>
    </r>
    <r>
      <rPr>
        <sz val="12"/>
        <rFont val="Times New Roman"/>
        <charset val="1"/>
      </rPr>
      <t>”</t>
    </r>
  </si>
  <si>
    <t>Металл, ткань хлопчатобумажная. Заводское производство
金属，棉布.工厂生产</t>
  </si>
  <si>
    <t>Длина 2170 мм, диаметр 30 мм
长度2170毫米，直径30毫米</t>
  </si>
  <si>
    <r>
      <rPr>
        <sz val="11"/>
        <rFont val="Times New Roman"/>
        <charset val="1"/>
      </rPr>
      <t>Щётка овальная волосяная для пылесоса "Днепр"
“</t>
    </r>
    <r>
      <rPr>
        <sz val="11"/>
        <rFont val="方正书宋_GBK"/>
        <charset val="1"/>
      </rPr>
      <t>第聂伯河吸尘器椭圆形毛刷</t>
    </r>
    <r>
      <rPr>
        <sz val="11"/>
        <rFont val="Times New Roman"/>
        <charset val="1"/>
      </rPr>
      <t>”</t>
    </r>
  </si>
  <si>
    <t>Дерево, щетина, металл. Заводское производ-ство
木材，硬毛，金属.工厂生产</t>
  </si>
  <si>
    <t>220х50х70 мм</t>
  </si>
  <si>
    <r>
      <rPr>
        <sz val="11"/>
        <rFont val="Arial"/>
        <charset val="0"/>
      </rPr>
      <t>Машина стиральная  «ЭАЯ-3» 
 “</t>
    </r>
    <r>
      <rPr>
        <sz val="11"/>
        <rFont val="方正书宋_GBK"/>
        <charset val="0"/>
      </rPr>
      <t>埃阿亚</t>
    </r>
    <r>
      <rPr>
        <sz val="11"/>
        <rFont val="Arial"/>
        <charset val="0"/>
      </rPr>
      <t>-3”</t>
    </r>
    <r>
      <rPr>
        <sz val="11"/>
        <rFont val="方正书宋_GBK"/>
        <charset val="0"/>
      </rPr>
      <t>洗衣机</t>
    </r>
    <r>
      <rPr>
        <sz val="11"/>
        <rFont val="Arial"/>
        <charset val="0"/>
      </rPr>
      <t xml:space="preserve">
EAYa-3 Washing Machine</t>
    </r>
  </si>
  <si>
    <r>
      <rPr>
        <sz val="11"/>
        <color indexed="8"/>
        <rFont val="Arial"/>
        <charset val="0"/>
      </rPr>
      <t xml:space="preserve">790 х 820 мм
Вес 57 кг                                                 790 x 820 mm
</t>
    </r>
    <r>
      <rPr>
        <sz val="11"/>
        <color indexed="8"/>
        <rFont val="汉仪书宋二KW"/>
        <charset val="0"/>
      </rPr>
      <t>重量</t>
    </r>
    <r>
      <rPr>
        <sz val="11"/>
        <color indexed="8"/>
        <rFont val="Arial"/>
        <charset val="0"/>
      </rPr>
      <t>: 57 kg
790 х 820 mm
Weight 57 kg</t>
    </r>
  </si>
  <si>
    <t>https://codoschool.ru/en/%C3%A5/pervaya-avtomaticheskaya-stiralnaya-mashina-pervye-stiralnye-mashiny-istoriya.html</t>
  </si>
  <si>
    <r>
      <rPr>
        <sz val="11"/>
        <rFont val="Arial"/>
        <charset val="0"/>
      </rPr>
      <t>Сшиватель для бумаг «сп-403»     
“ sp-403”</t>
    </r>
    <r>
      <rPr>
        <sz val="11"/>
        <rFont val="方正书宋_GBK"/>
        <charset val="0"/>
      </rPr>
      <t>订书机</t>
    </r>
    <r>
      <rPr>
        <sz val="11"/>
        <rFont val="Arial"/>
        <charset val="0"/>
      </rPr>
      <t xml:space="preserve">
sp-403 Stapling Machine</t>
    </r>
  </si>
  <si>
    <r>
      <rPr>
        <sz val="11"/>
        <color indexed="8"/>
        <rFont val="Arial"/>
        <charset val="0"/>
      </rPr>
      <t>12 х 4 см, высота 8 см.
Коробка: 12, 7 х 7 х 9 см
12 x 4 cm,</t>
    </r>
    <r>
      <rPr>
        <sz val="11"/>
        <color indexed="8"/>
        <rFont val="汉仪书宋二KW"/>
        <charset val="0"/>
      </rPr>
      <t>高</t>
    </r>
    <r>
      <rPr>
        <sz val="11"/>
        <color indexed="8"/>
        <rFont val="Arial"/>
        <charset val="0"/>
      </rPr>
      <t xml:space="preserve"> 8 cm.
</t>
    </r>
    <r>
      <rPr>
        <sz val="11"/>
        <color indexed="8"/>
        <rFont val="汉仪书宋二KW"/>
        <charset val="0"/>
      </rPr>
      <t>订书机盒</t>
    </r>
    <r>
      <rPr>
        <sz val="11"/>
        <color indexed="8"/>
        <rFont val="Arial"/>
        <charset val="0"/>
      </rPr>
      <t>: 12.7 x 7 x 9 cm
12 х 4 cm, height 8 cm
Box: 12.7 х 7 х 9 cm</t>
    </r>
  </si>
  <si>
    <t>3-现代之家 modern home</t>
  </si>
  <si>
    <r>
      <rPr>
        <sz val="11"/>
        <rFont val="Arial"/>
        <charset val="0"/>
      </rPr>
      <t>Графин «Крепыш» (1)  со стопками (2,3)   
“</t>
    </r>
    <r>
      <rPr>
        <sz val="11"/>
        <rFont val="方正书宋_GBK"/>
        <charset val="0"/>
      </rPr>
      <t>克列佩什</t>
    </r>
    <r>
      <rPr>
        <sz val="11"/>
        <rFont val="Arial"/>
        <charset val="0"/>
      </rPr>
      <t>”</t>
    </r>
    <r>
      <rPr>
        <sz val="11"/>
        <rFont val="方正书宋_GBK"/>
        <charset val="0"/>
      </rPr>
      <t>长颈玻璃瓶</t>
    </r>
    <r>
      <rPr>
        <sz val="11"/>
        <rFont val="Arial"/>
        <charset val="0"/>
      </rPr>
      <t>(1)</t>
    </r>
    <r>
      <rPr>
        <sz val="11"/>
        <rFont val="方正书宋_GBK"/>
        <charset val="0"/>
      </rPr>
      <t>及小酒杯</t>
    </r>
    <r>
      <rPr>
        <sz val="11"/>
        <rFont val="Arial"/>
        <charset val="0"/>
      </rPr>
      <t>(2</t>
    </r>
    <r>
      <rPr>
        <sz val="11"/>
        <rFont val="方正书宋_GBK"/>
        <charset val="0"/>
      </rPr>
      <t>、</t>
    </r>
    <r>
      <rPr>
        <sz val="11"/>
        <rFont val="Arial"/>
        <charset val="0"/>
      </rPr>
      <t>3)
Krepysh Carafe (1) with Shot Glasses (2,3)</t>
    </r>
  </si>
  <si>
    <r>
      <rPr>
        <sz val="11"/>
        <color indexed="8"/>
        <rFont val="Arial"/>
        <charset val="0"/>
      </rPr>
      <t xml:space="preserve">хрустальное стекло 
</t>
    </r>
    <r>
      <rPr>
        <sz val="11"/>
        <color indexed="8"/>
        <rFont val="汉仪书宋二KW"/>
        <charset val="0"/>
      </rPr>
      <t>水晶玻璃</t>
    </r>
    <r>
      <rPr>
        <sz val="11"/>
        <color indexed="8"/>
        <rFont val="Arial"/>
        <charset val="0"/>
      </rPr>
      <t xml:space="preserve">
Lead glass</t>
    </r>
  </si>
  <si>
    <r>
      <rPr>
        <sz val="11"/>
        <color indexed="8"/>
        <rFont val="Arial"/>
        <charset val="0"/>
      </rPr>
      <t xml:space="preserve">1. Высота графина 23 см, диаметр донышка 10 см                       2.3. высота стопки 6 см. Диаметр: 5,5 см 
</t>
    </r>
    <r>
      <rPr>
        <sz val="11"/>
        <color indexed="8"/>
        <rFont val="汉仪书宋二KW"/>
        <charset val="0"/>
      </rPr>
      <t>长颈玻璃瓶</t>
    </r>
    <r>
      <rPr>
        <sz val="11"/>
        <color indexed="8"/>
        <rFont val="Arial"/>
        <charset val="0"/>
      </rPr>
      <t>(1)</t>
    </r>
    <r>
      <rPr>
        <sz val="11"/>
        <color indexed="8"/>
        <rFont val="汉仪书宋二KW"/>
        <charset val="0"/>
      </rPr>
      <t>高度</t>
    </r>
    <r>
      <rPr>
        <sz val="11"/>
        <color indexed="8"/>
        <rFont val="Arial"/>
        <charset val="0"/>
      </rPr>
      <t xml:space="preserve">: 23 cm, </t>
    </r>
    <r>
      <rPr>
        <sz val="11"/>
        <color indexed="8"/>
        <rFont val="汉仪书宋二KW"/>
        <charset val="0"/>
      </rPr>
      <t>瓶底直径</t>
    </r>
    <r>
      <rPr>
        <sz val="11"/>
        <color indexed="8"/>
        <rFont val="Arial"/>
        <charset val="0"/>
      </rPr>
      <t xml:space="preserve">: 10 cm 
1. Height of the carafe 23 cm, diameter of the bottom 10 cm                       2.3. Height of the shot glass 6 cm, diameter: 5.5 cm
</t>
    </r>
    <r>
      <rPr>
        <sz val="11"/>
        <color indexed="8"/>
        <rFont val="汉仪书宋二KW"/>
        <charset val="0"/>
      </rPr>
      <t>酒杯</t>
    </r>
    <r>
      <rPr>
        <sz val="11"/>
        <color indexed="8"/>
        <rFont val="Arial"/>
        <charset val="0"/>
      </rPr>
      <t>(2</t>
    </r>
    <r>
      <rPr>
        <sz val="11"/>
        <color indexed="8"/>
        <rFont val="汉仪书宋二KW"/>
        <charset val="0"/>
      </rPr>
      <t>、</t>
    </r>
    <r>
      <rPr>
        <sz val="11"/>
        <color indexed="8"/>
        <rFont val="Arial"/>
        <charset val="0"/>
      </rPr>
      <t>3)</t>
    </r>
    <r>
      <rPr>
        <sz val="11"/>
        <color indexed="8"/>
        <rFont val="汉仪书宋二KW"/>
        <charset val="0"/>
      </rPr>
      <t>高度</t>
    </r>
    <r>
      <rPr>
        <sz val="11"/>
        <color indexed="8"/>
        <rFont val="Arial"/>
        <charset val="0"/>
      </rPr>
      <t xml:space="preserve">: 6 cm. </t>
    </r>
    <r>
      <rPr>
        <sz val="11"/>
        <color indexed="8"/>
        <rFont val="汉仪书宋二KW"/>
        <charset val="0"/>
      </rPr>
      <t>直径</t>
    </r>
    <r>
      <rPr>
        <sz val="11"/>
        <color indexed="8"/>
        <rFont val="Arial"/>
        <charset val="0"/>
      </rPr>
      <t>: 5.5 cm</t>
    </r>
  </si>
  <si>
    <t>2-帝国风格办公室 Office of Empire style</t>
  </si>
  <si>
    <r>
      <rPr>
        <sz val="11"/>
        <rFont val="Arial"/>
        <charset val="0"/>
      </rPr>
      <t xml:space="preserve">Детская коляска 
</t>
    </r>
    <r>
      <rPr>
        <sz val="11"/>
        <rFont val="方正书宋_GBK"/>
        <charset val="0"/>
      </rPr>
      <t>童车</t>
    </r>
    <r>
      <rPr>
        <sz val="11"/>
        <rFont val="Arial"/>
        <charset val="0"/>
      </rPr>
      <t xml:space="preserve">
Baby Pram</t>
    </r>
  </si>
  <si>
    <r>
      <rPr>
        <sz val="11"/>
        <color indexed="8"/>
        <rFont val="Arial"/>
        <charset val="0"/>
      </rPr>
      <t>ориентировочные размеры: 1000 х 600 мм, высота козырька 800 мм, высота ручки 1000 мм</t>
    </r>
    <r>
      <rPr>
        <sz val="11"/>
        <color indexed="8"/>
        <rFont val="汉仪书宋二KW"/>
        <charset val="0"/>
      </rPr>
      <t>尺寸约为：</t>
    </r>
    <r>
      <rPr>
        <sz val="11"/>
        <color indexed="8"/>
        <rFont val="Arial"/>
        <charset val="0"/>
      </rPr>
      <t>1000 x 600</t>
    </r>
    <r>
      <rPr>
        <sz val="11"/>
        <color indexed="8"/>
        <rFont val="汉仪书宋二KW"/>
        <charset val="0"/>
      </rPr>
      <t>毫米，高度</t>
    </r>
    <r>
      <rPr>
        <sz val="11"/>
        <color indexed="8"/>
        <rFont val="Arial"/>
        <charset val="0"/>
      </rPr>
      <t>800</t>
    </r>
    <r>
      <rPr>
        <sz val="11"/>
        <color indexed="8"/>
        <rFont val="汉仪书宋二KW"/>
        <charset val="0"/>
      </rPr>
      <t>毫米，手柄高度</t>
    </r>
    <r>
      <rPr>
        <sz val="11"/>
        <color indexed="8"/>
        <rFont val="Arial"/>
        <charset val="0"/>
      </rPr>
      <t>1000</t>
    </r>
    <r>
      <rPr>
        <sz val="11"/>
        <color indexed="8"/>
        <rFont val="汉仪书宋二KW"/>
        <charset val="0"/>
      </rPr>
      <t>毫米</t>
    </r>
  </si>
  <si>
    <r>
      <rPr>
        <sz val="11"/>
        <rFont val="Arial"/>
        <charset val="0"/>
      </rPr>
      <t xml:space="preserve">Колбы для сока 
</t>
    </r>
    <r>
      <rPr>
        <sz val="11"/>
        <rFont val="方正书宋_GBK"/>
        <charset val="0"/>
      </rPr>
      <t>尖底果汁瓶</t>
    </r>
    <r>
      <rPr>
        <sz val="11"/>
        <rFont val="Arial"/>
        <charset val="0"/>
      </rPr>
      <t xml:space="preserve">
Juice Flasks   
</t>
    </r>
  </si>
  <si>
    <r>
      <rPr>
        <sz val="11"/>
        <color indexed="8"/>
        <rFont val="Arial"/>
        <charset val="0"/>
      </rPr>
      <t>высота в пределах 1,25 м</t>
    </r>
    <r>
      <rPr>
        <sz val="11"/>
        <color indexed="8"/>
        <rFont val="汉仪书宋二KW"/>
        <charset val="0"/>
      </rPr>
      <t>高度</t>
    </r>
    <r>
      <rPr>
        <sz val="11"/>
        <color indexed="8"/>
        <rFont val="Arial"/>
        <charset val="0"/>
      </rPr>
      <t>1.25</t>
    </r>
    <r>
      <rPr>
        <sz val="11"/>
        <color indexed="8"/>
        <rFont val="汉仪书宋二KW"/>
        <charset val="0"/>
      </rPr>
      <t>米</t>
    </r>
  </si>
  <si>
    <r>
      <rPr>
        <sz val="11"/>
        <rFont val="Arial"/>
        <charset val="0"/>
      </rPr>
      <t xml:space="preserve">Stool, small table with drawer
</t>
    </r>
    <r>
      <rPr>
        <sz val="11"/>
        <rFont val="方正书宋_GBK"/>
        <charset val="0"/>
      </rPr>
      <t>凳子，带抽屉的小桌子</t>
    </r>
  </si>
  <si>
    <t>Stool:
Modern upholstery
Beech wood, varnish, fabric
Small table with drawer:
Mahogany, bronze
凳子：
现代室内装潢
山毛榉木、清漆、织物
带抽屉的小桌子：
红木、青铜</t>
  </si>
  <si>
    <t xml:space="preserve">Stool: 37 x 36 x 49 сm
Small table with drawer: 62 x 50 x 80 cm 
</t>
  </si>
  <si>
    <t>3·16</t>
  </si>
  <si>
    <r>
      <rPr>
        <sz val="11"/>
        <rFont val="Arial"/>
        <charset val="0"/>
      </rPr>
      <t xml:space="preserve">A pair of armchairs
</t>
    </r>
    <r>
      <rPr>
        <sz val="11"/>
        <rFont val="方正书宋_GBK"/>
        <charset val="0"/>
      </rPr>
      <t>一对扶手椅</t>
    </r>
  </si>
  <si>
    <t>Modern upholstery
Вark walnut tinted wood, varnish, fabric
现代室内装潢
胡桃木色木材、清漆、织物</t>
  </si>
  <si>
    <t>93 х 58 х 79 cm</t>
  </si>
  <si>
    <t>3·17</t>
  </si>
  <si>
    <r>
      <rPr>
        <sz val="11"/>
        <rFont val="Arial"/>
        <charset val="0"/>
      </rPr>
      <t xml:space="preserve">Shell-armchairs
</t>
    </r>
    <r>
      <rPr>
        <sz val="11"/>
        <rFont val="方正书宋_GBK"/>
        <charset val="0"/>
      </rPr>
      <t>贝壳扶手椅</t>
    </r>
  </si>
  <si>
    <t>Modern upholstery Wood, varnish fabric
胡桃木色木材、清漆、织物</t>
  </si>
  <si>
    <t>79 х 66 х 67 cm</t>
  </si>
  <si>
    <t>3·18</t>
  </si>
  <si>
    <r>
      <rPr>
        <sz val="11"/>
        <rFont val="Arial"/>
        <charset val="0"/>
      </rPr>
      <t xml:space="preserve">Инструмент №1.
Из слесарно-монтажного комплекта  </t>
    </r>
    <r>
      <rPr>
        <sz val="11"/>
        <rFont val="方正书宋_GBK"/>
        <charset val="0"/>
      </rPr>
      <t>钳具工具包</t>
    </r>
    <r>
      <rPr>
        <sz val="11"/>
        <rFont val="Arial"/>
        <charset val="0"/>
      </rPr>
      <t>, 1</t>
    </r>
    <r>
      <rPr>
        <sz val="11"/>
        <rFont val="方正书宋_GBK"/>
        <charset val="0"/>
      </rPr>
      <t>号工具</t>
    </r>
    <r>
      <rPr>
        <sz val="11"/>
        <rFont val="Arial"/>
        <charset val="0"/>
      </rPr>
      <t xml:space="preserve"> 
Tool No. 1
from the Fitting Assembly Toolkit</t>
    </r>
  </si>
  <si>
    <r>
      <rPr>
        <sz val="11"/>
        <color indexed="8"/>
        <rFont val="Arial"/>
        <charset val="0"/>
      </rPr>
      <t>металл</t>
    </r>
    <r>
      <rPr>
        <sz val="11"/>
        <color indexed="8"/>
        <rFont val="汉仪书宋二KW"/>
        <charset val="0"/>
      </rPr>
      <t>金属</t>
    </r>
    <r>
      <rPr>
        <sz val="11"/>
        <color indexed="8"/>
        <rFont val="Arial"/>
        <charset val="0"/>
      </rPr>
      <t xml:space="preserve">  metal</t>
    </r>
  </si>
  <si>
    <r>
      <rPr>
        <sz val="11"/>
        <color indexed="8"/>
        <rFont val="Arial"/>
        <charset val="0"/>
      </rPr>
      <t xml:space="preserve">длина в пределах 70 см
</t>
    </r>
    <r>
      <rPr>
        <sz val="11"/>
        <color indexed="8"/>
        <rFont val="汉仪书宋二KW"/>
        <charset val="0"/>
      </rPr>
      <t>长度</t>
    </r>
    <r>
      <rPr>
        <sz val="11"/>
        <color indexed="8"/>
        <rFont val="Arial"/>
        <charset val="0"/>
      </rPr>
      <t>70</t>
    </r>
    <r>
      <rPr>
        <sz val="11"/>
        <color indexed="8"/>
        <rFont val="汉仪书宋二KW"/>
        <charset val="0"/>
      </rPr>
      <t>厘米</t>
    </r>
  </si>
  <si>
    <t>St. Petersburg State Art and Industry Academy named after A.L. Stieglitz (Saint-Petersburg)  
СПГХПА им. А.Л. Штиглица, Санкт-Петербург
圣彼得堡施季格利茨国立艺术工业学院（圣彼得堡）</t>
  </si>
  <si>
    <t>3·11</t>
  </si>
  <si>
    <r>
      <rPr>
        <sz val="11"/>
        <rFont val="Arial"/>
        <charset val="0"/>
      </rPr>
      <t xml:space="preserve">Инструмент №3.
Из слесарно-монтажного комплекта  </t>
    </r>
    <r>
      <rPr>
        <sz val="11"/>
        <rFont val="方正书宋_GBK"/>
        <charset val="0"/>
      </rPr>
      <t>钳具工具包</t>
    </r>
    <r>
      <rPr>
        <sz val="11"/>
        <rFont val="Arial"/>
        <charset val="0"/>
      </rPr>
      <t>, 3</t>
    </r>
    <r>
      <rPr>
        <sz val="11"/>
        <rFont val="方正书宋_GBK"/>
        <charset val="0"/>
      </rPr>
      <t>号工具</t>
    </r>
    <r>
      <rPr>
        <sz val="11"/>
        <rFont val="Arial"/>
        <charset val="0"/>
      </rPr>
      <t xml:space="preserve"> 
Tool No. 3
from the Fitting Assembly Toolkit</t>
    </r>
  </si>
  <si>
    <r>
      <rPr>
        <sz val="11"/>
        <color indexed="8"/>
        <rFont val="Arial"/>
        <charset val="0"/>
      </rPr>
      <t>металл</t>
    </r>
    <r>
      <rPr>
        <sz val="11"/>
        <color indexed="8"/>
        <rFont val="汉仪书宋二KW"/>
        <charset val="0"/>
      </rPr>
      <t>金属 
 metal</t>
    </r>
  </si>
  <si>
    <r>
      <rPr>
        <sz val="11"/>
        <rFont val="Arial"/>
        <charset val="0"/>
      </rPr>
      <t>Ручной слесарно-монтажный инструмент для работы в невесомости №5                                   №5</t>
    </r>
    <r>
      <rPr>
        <sz val="11"/>
        <rFont val="方正书宋_GBK"/>
        <charset val="0"/>
      </rPr>
      <t>号手动钳具，用于在无重力状态下工作。</t>
    </r>
    <r>
      <rPr>
        <sz val="11"/>
        <rFont val="Arial"/>
        <charset val="0"/>
      </rPr>
      <t xml:space="preserve"> 
Hand Fitting Assembly Tool No. 5 for Work in Weightlessness </t>
    </r>
  </si>
  <si>
    <r>
      <rPr>
        <sz val="11"/>
        <color indexed="8"/>
        <rFont val="Arial"/>
        <charset val="0"/>
      </rPr>
      <t>comprehensive material</t>
    </r>
    <r>
      <rPr>
        <sz val="11"/>
        <color indexed="8"/>
        <rFont val="汉仪书宋二KW"/>
        <charset val="0"/>
      </rPr>
      <t>综合材料</t>
    </r>
  </si>
  <si>
    <r>
      <rPr>
        <sz val="11"/>
        <rFont val="Arial"/>
        <charset val="0"/>
      </rPr>
      <t xml:space="preserve">Ручной слесарно-монтажный инструмент для работы в невесомости №6                                    №6 </t>
    </r>
    <r>
      <rPr>
        <sz val="11"/>
        <rFont val="方正书宋_GBK"/>
        <charset val="0"/>
      </rPr>
      <t>号手动钳具，用于在无重力状态下工作。</t>
    </r>
    <r>
      <rPr>
        <sz val="11"/>
        <rFont val="Arial"/>
        <charset val="0"/>
      </rPr>
      <t xml:space="preserve">
Hand Fitting Assembly Tool No. 6 for Work in Weightlessness </t>
    </r>
  </si>
  <si>
    <r>
      <rPr>
        <sz val="11"/>
        <rFont val="Arial"/>
        <charset val="0"/>
      </rPr>
      <t xml:space="preserve">Инструмент №15 из комплекта инструментальных модулей универсальный                      </t>
    </r>
    <r>
      <rPr>
        <sz val="11"/>
        <rFont val="方正书宋_GBK"/>
        <charset val="0"/>
      </rPr>
      <t>工具箱</t>
    </r>
    <r>
      <rPr>
        <sz val="11"/>
        <rFont val="Arial"/>
        <charset val="0"/>
      </rPr>
      <t>15</t>
    </r>
    <r>
      <rPr>
        <sz val="11"/>
        <rFont val="方正书宋_GBK"/>
        <charset val="0"/>
      </rPr>
      <t>号通用工具</t>
    </r>
    <r>
      <rPr>
        <sz val="11"/>
        <rFont val="Arial"/>
        <charset val="0"/>
      </rPr>
      <t xml:space="preserve"> 
Multi-purpose tool No. 15 from the Tool Component Kit</t>
    </r>
  </si>
  <si>
    <r>
      <rPr>
        <sz val="11"/>
        <rFont val="Arial"/>
        <charset val="0"/>
      </rPr>
      <t xml:space="preserve">Инструмент №16 из комплекта инструментальных модулей универсальный  </t>
    </r>
    <r>
      <rPr>
        <sz val="11"/>
        <rFont val="方正书宋_GBK"/>
        <charset val="0"/>
      </rPr>
      <t>工具箱</t>
    </r>
    <r>
      <rPr>
        <sz val="11"/>
        <rFont val="Arial"/>
        <charset val="0"/>
      </rPr>
      <t>16</t>
    </r>
    <r>
      <rPr>
        <sz val="11"/>
        <rFont val="方正书宋_GBK"/>
        <charset val="0"/>
      </rPr>
      <t>号通用工具</t>
    </r>
    <r>
      <rPr>
        <sz val="11"/>
        <rFont val="Arial"/>
        <charset val="0"/>
      </rPr>
      <t xml:space="preserve">  
Multi-purpose tool No. 16 from the Tool Component Kit</t>
    </r>
  </si>
  <si>
    <r>
      <rPr>
        <sz val="11"/>
        <rFont val="Arial"/>
        <charset val="0"/>
      </rPr>
      <t xml:space="preserve">Инструмент №23 из комплекта инструментальных модулей универсальный  </t>
    </r>
    <r>
      <rPr>
        <sz val="11"/>
        <rFont val="方正书宋_GBK"/>
        <charset val="0"/>
      </rPr>
      <t>工具箱</t>
    </r>
    <r>
      <rPr>
        <sz val="11"/>
        <rFont val="Arial"/>
        <charset val="0"/>
      </rPr>
      <t>23</t>
    </r>
    <r>
      <rPr>
        <sz val="11"/>
        <rFont val="方正书宋_GBK"/>
        <charset val="0"/>
      </rPr>
      <t>号通用工具</t>
    </r>
    <r>
      <rPr>
        <sz val="11"/>
        <rFont val="Arial"/>
        <charset val="0"/>
      </rPr>
      <t xml:space="preserve">  
Multi-purpose tool No. 23 from the Tool Component Kit</t>
    </r>
  </si>
  <si>
    <r>
      <rPr>
        <sz val="11"/>
        <rFont val="Arial"/>
        <charset val="0"/>
      </rPr>
      <t xml:space="preserve">Слесарно-монтажный экзокомбайн. 
Инструмент №38                          </t>
    </r>
    <r>
      <rPr>
        <sz val="11"/>
        <rFont val="方正书宋_GBK"/>
        <charset val="0"/>
      </rPr>
      <t>太空装备钳具</t>
    </r>
    <r>
      <rPr>
        <sz val="11"/>
        <rFont val="Arial"/>
        <charset val="0"/>
      </rPr>
      <t>-38</t>
    </r>
    <r>
      <rPr>
        <sz val="11"/>
        <rFont val="方正书宋_GBK"/>
        <charset val="0"/>
      </rPr>
      <t>号工具</t>
    </r>
    <r>
      <rPr>
        <sz val="11"/>
        <rFont val="Arial"/>
        <charset val="0"/>
      </rPr>
      <t xml:space="preserve"> 
Wearable Fitting Assembly Mechanical Tool No. 38  
</t>
    </r>
  </si>
  <si>
    <r>
      <rPr>
        <sz val="11"/>
        <rFont val="Arial"/>
        <charset val="0"/>
      </rPr>
      <t xml:space="preserve">Инструмент №42 из комплекта наручного слесарно-монтажного инструмента                     </t>
    </r>
    <r>
      <rPr>
        <sz val="11"/>
        <rFont val="方正书宋_GBK"/>
        <charset val="0"/>
      </rPr>
      <t>手戴式钳具包</t>
    </r>
    <r>
      <rPr>
        <sz val="11"/>
        <rFont val="Arial"/>
        <charset val="0"/>
      </rPr>
      <t>42</t>
    </r>
    <r>
      <rPr>
        <sz val="11"/>
        <rFont val="方正书宋_GBK"/>
        <charset val="0"/>
      </rPr>
      <t>号工具</t>
    </r>
    <r>
      <rPr>
        <sz val="11"/>
        <rFont val="Arial"/>
        <charset val="0"/>
      </rPr>
      <t xml:space="preserve">  Tool No. 42 from Wearable Fitting Assembly Toolkit</t>
    </r>
  </si>
  <si>
    <r>
      <rPr>
        <sz val="11"/>
        <rFont val="Arial"/>
        <charset val="0"/>
      </rPr>
      <t xml:space="preserve">Макет костюма космонавта
</t>
    </r>
    <r>
      <rPr>
        <sz val="11"/>
        <rFont val="方正书宋_GBK"/>
        <charset val="0"/>
      </rPr>
      <t>航天服模型</t>
    </r>
    <r>
      <rPr>
        <sz val="11"/>
        <rFont val="Arial"/>
        <charset val="0"/>
      </rPr>
      <t xml:space="preserve"> 
Cosmonaut space suit mock-up</t>
    </r>
  </si>
  <si>
    <r>
      <rPr>
        <sz val="11"/>
        <color indexed="8"/>
        <rFont val="Arial"/>
        <charset val="0"/>
      </rPr>
      <t xml:space="preserve">размеры в пределах 200 х 100 х 70 см
</t>
    </r>
    <r>
      <rPr>
        <sz val="11"/>
        <color indexed="8"/>
        <rFont val="汉仪书宋二KW"/>
        <charset val="0"/>
      </rPr>
      <t>尺寸</t>
    </r>
    <r>
      <rPr>
        <sz val="11"/>
        <color indexed="8"/>
        <rFont val="Arial"/>
        <charset val="0"/>
      </rPr>
      <t xml:space="preserve"> 200 х 100 х 70</t>
    </r>
    <r>
      <rPr>
        <sz val="11"/>
        <color indexed="8"/>
        <rFont val="汉仪书宋二KW"/>
        <charset val="0"/>
      </rPr>
      <t>厘米</t>
    </r>
  </si>
  <si>
    <t>3·12</t>
  </si>
  <si>
    <r>
      <rPr>
        <sz val="11"/>
        <rFont val="Arial"/>
        <charset val="0"/>
      </rPr>
      <t xml:space="preserve">Макет шлема 
</t>
    </r>
    <r>
      <rPr>
        <sz val="11"/>
        <rFont val="方正书宋_GBK"/>
        <charset val="0"/>
      </rPr>
      <t>头盔模型</t>
    </r>
    <r>
      <rPr>
        <sz val="11"/>
        <rFont val="Arial"/>
        <charset val="0"/>
      </rPr>
      <t xml:space="preserve"> 
Helmet mock-up</t>
    </r>
  </si>
  <si>
    <r>
      <rPr>
        <sz val="11"/>
        <color indexed="8"/>
        <rFont val="Arial"/>
        <charset val="0"/>
      </rPr>
      <t>размеры в пределах 40 х 40 х 40 см</t>
    </r>
    <r>
      <rPr>
        <sz val="11"/>
        <color indexed="8"/>
        <rFont val="汉仪书宋二KW"/>
        <charset val="0"/>
      </rPr>
      <t>尺寸</t>
    </r>
    <r>
      <rPr>
        <sz val="11"/>
        <color indexed="8"/>
        <rFont val="Arial"/>
        <charset val="0"/>
      </rPr>
      <t>40 x 40 x 40</t>
    </r>
    <r>
      <rPr>
        <sz val="11"/>
        <color indexed="8"/>
        <rFont val="汉仪书宋二KW"/>
        <charset val="0"/>
      </rPr>
      <t>厘米</t>
    </r>
  </si>
  <si>
    <r>
      <rPr>
        <sz val="11"/>
        <rFont val="Arial"/>
        <charset val="0"/>
      </rPr>
      <t xml:space="preserve">Макет перчатки </t>
    </r>
    <r>
      <rPr>
        <sz val="11"/>
        <rFont val="方正书宋_GBK"/>
        <charset val="0"/>
      </rPr>
      <t>手套模型</t>
    </r>
    <r>
      <rPr>
        <sz val="11"/>
        <rFont val="Arial"/>
        <charset val="0"/>
      </rPr>
      <t xml:space="preserve"> 
Glove mock-up</t>
    </r>
  </si>
  <si>
    <r>
      <rPr>
        <sz val="11"/>
        <color indexed="8"/>
        <rFont val="Arial"/>
        <charset val="0"/>
      </rPr>
      <t>размеры в пределах 40 х 25 х 25 см</t>
    </r>
    <r>
      <rPr>
        <sz val="11"/>
        <color indexed="8"/>
        <rFont val="汉仪书宋二KW"/>
        <charset val="0"/>
      </rPr>
      <t>尺寸</t>
    </r>
    <r>
      <rPr>
        <sz val="11"/>
        <color indexed="8"/>
        <rFont val="Arial"/>
        <charset val="0"/>
      </rPr>
      <t>40 x 25 x 25</t>
    </r>
    <r>
      <rPr>
        <sz val="11"/>
        <color indexed="8"/>
        <rFont val="汉仪书宋二KW"/>
        <charset val="0"/>
      </rPr>
      <t>厘米</t>
    </r>
  </si>
  <si>
    <r>
      <rPr>
        <sz val="11"/>
        <rFont val="Arial"/>
        <charset val="0"/>
      </rPr>
      <t xml:space="preserve">Макет дизайн-проекта каюты экипажа МКС
</t>
    </r>
    <r>
      <rPr>
        <sz val="11"/>
        <rFont val="方正书宋_GBK"/>
        <charset val="0"/>
      </rPr>
      <t>国际空间站乘员舱设计模型</t>
    </r>
    <r>
      <rPr>
        <sz val="11"/>
        <rFont val="Arial"/>
        <charset val="0"/>
      </rPr>
      <t xml:space="preserve">
ISS Crew Cabin Design Mock-up</t>
    </r>
  </si>
  <si>
    <r>
      <rPr>
        <sz val="11"/>
        <color indexed="8"/>
        <rFont val="Arial"/>
        <charset val="0"/>
      </rPr>
      <t>размеры в пределах 200 х 100 х 100 см</t>
    </r>
    <r>
      <rPr>
        <sz val="11"/>
        <color indexed="8"/>
        <rFont val="汉仪书宋二KW"/>
        <charset val="0"/>
      </rPr>
      <t>尺寸</t>
    </r>
    <r>
      <rPr>
        <sz val="11"/>
        <color indexed="8"/>
        <rFont val="Arial"/>
        <charset val="0"/>
      </rPr>
      <t>200 x 100 x 100</t>
    </r>
    <r>
      <rPr>
        <sz val="11"/>
        <color indexed="8"/>
        <rFont val="汉仪书宋二KW"/>
        <charset val="0"/>
      </rPr>
      <t>厘米</t>
    </r>
  </si>
  <si>
    <t>3·13</t>
  </si>
  <si>
    <r>
      <rPr>
        <sz val="11"/>
        <rFont val="Arial"/>
        <charset val="0"/>
      </rPr>
      <t>Лунный киноаппарат «К-2»</t>
    </r>
    <r>
      <rPr>
        <sz val="11"/>
        <rFont val="方正书宋_GBK"/>
        <charset val="0"/>
      </rPr>
      <t>登月相机</t>
    </r>
    <r>
      <rPr>
        <sz val="11"/>
        <rFont val="Arial"/>
        <charset val="0"/>
      </rPr>
      <t>“K-2”
Lunar video camera 'K-2'</t>
    </r>
  </si>
  <si>
    <r>
      <rPr>
        <sz val="11"/>
        <color indexed="8"/>
        <rFont val="Arial"/>
        <charset val="0"/>
      </rPr>
      <t xml:space="preserve">Пластик, 3d печать  </t>
    </r>
    <r>
      <rPr>
        <sz val="11"/>
        <color indexed="8"/>
        <rFont val="汉仪书宋二KW"/>
        <charset val="0"/>
      </rPr>
      <t>塑料、</t>
    </r>
    <r>
      <rPr>
        <sz val="11"/>
        <color indexed="8"/>
        <rFont val="Arial"/>
        <charset val="0"/>
      </rPr>
      <t>3D</t>
    </r>
    <r>
      <rPr>
        <sz val="11"/>
        <color indexed="8"/>
        <rFont val="汉仪书宋二KW"/>
        <charset val="0"/>
      </rPr>
      <t>打印</t>
    </r>
    <r>
      <rPr>
        <sz val="11"/>
        <color indexed="8"/>
        <rFont val="Arial"/>
        <charset val="0"/>
      </rPr>
      <t xml:space="preserve">
 Plastic, 3D printing</t>
    </r>
  </si>
  <si>
    <r>
      <rPr>
        <sz val="11"/>
        <color indexed="8"/>
        <rFont val="Arial"/>
        <charset val="0"/>
      </rPr>
      <t>размеры в пределах 45 х 40 х 20 см</t>
    </r>
    <r>
      <rPr>
        <sz val="11"/>
        <color indexed="8"/>
        <rFont val="汉仪书宋二KW"/>
        <charset val="0"/>
      </rPr>
      <t>尺寸</t>
    </r>
    <r>
      <rPr>
        <sz val="11"/>
        <color indexed="8"/>
        <rFont val="Arial"/>
        <charset val="0"/>
      </rPr>
      <t>45 x 40 x 20</t>
    </r>
    <r>
      <rPr>
        <sz val="11"/>
        <color indexed="8"/>
        <rFont val="汉仪书宋二KW"/>
        <charset val="0"/>
      </rPr>
      <t>厘米</t>
    </r>
  </si>
  <si>
    <t>Smirnovdesign Studio (Moscow) 
Студия Smirnovdesign (Москва)
斯米尔诺夫设计工作室（莫斯科）</t>
  </si>
  <si>
    <t>3·14</t>
  </si>
  <si>
    <r>
      <rPr>
        <sz val="11"/>
        <rFont val="Arial"/>
        <charset val="0"/>
      </rPr>
      <t xml:space="preserve">Ракета-носитель «Союз»               </t>
    </r>
    <r>
      <rPr>
        <sz val="11"/>
        <rFont val="方正书宋_GBK"/>
        <charset val="0"/>
      </rPr>
      <t>联盟号运载火箭</t>
    </r>
    <r>
      <rPr>
        <sz val="11"/>
        <rFont val="Arial"/>
        <charset val="0"/>
      </rPr>
      <t xml:space="preserve">
Soyuz Launch Vehicle</t>
    </r>
  </si>
  <si>
    <r>
      <rPr>
        <sz val="11"/>
        <color indexed="8"/>
        <rFont val="Arial"/>
        <charset val="0"/>
      </rPr>
      <t>ориентировочная высота 60 см</t>
    </r>
    <r>
      <rPr>
        <sz val="11"/>
        <color indexed="8"/>
        <rFont val="汉仪书宋二KW"/>
        <charset val="0"/>
      </rPr>
      <t>高度约为</t>
    </r>
    <r>
      <rPr>
        <sz val="11"/>
        <color indexed="8"/>
        <rFont val="Arial"/>
        <charset val="0"/>
      </rPr>
      <t>60</t>
    </r>
    <r>
      <rPr>
        <sz val="11"/>
        <color indexed="8"/>
        <rFont val="汉仪书宋二KW"/>
        <charset val="0"/>
      </rPr>
      <t>厘米</t>
    </r>
  </si>
  <si>
    <t>3·15</t>
  </si>
  <si>
    <r>
      <rPr>
        <sz val="11"/>
        <rFont val="Arial"/>
        <charset val="0"/>
      </rPr>
      <t xml:space="preserve">Экраноплан «Амфистар» “Ekranoplan "Amphistar" " </t>
    </r>
    <r>
      <rPr>
        <sz val="11"/>
        <rFont val="方正书宋_GBK"/>
        <charset val="0"/>
      </rPr>
      <t>阿姆菲斯塔尔</t>
    </r>
    <r>
      <rPr>
        <sz val="11"/>
        <rFont val="Arial"/>
        <charset val="0"/>
      </rPr>
      <t>”</t>
    </r>
    <r>
      <rPr>
        <sz val="11"/>
        <rFont val="方正书宋_GBK"/>
        <charset val="0"/>
      </rPr>
      <t>地效飞行器</t>
    </r>
  </si>
  <si>
    <r>
      <rPr>
        <strike/>
        <sz val="11"/>
        <color rgb="FF000000"/>
        <rFont val="Arial"/>
        <charset val="0"/>
      </rPr>
      <t>размеры в пределах 110 х 110 х 30 см</t>
    </r>
    <r>
      <rPr>
        <strike/>
        <sz val="11"/>
        <color rgb="FF000000"/>
        <rFont val="汉仪书宋二KW"/>
        <charset val="0"/>
      </rPr>
      <t>尺寸</t>
    </r>
    <r>
      <rPr>
        <strike/>
        <sz val="11"/>
        <color rgb="FF000000"/>
        <rFont val="Arial"/>
        <charset val="0"/>
      </rPr>
      <t xml:space="preserve">110 х 110 х 30 </t>
    </r>
    <r>
      <rPr>
        <strike/>
        <sz val="11"/>
        <color rgb="FF000000"/>
        <rFont val="汉仪书宋二KW"/>
        <charset val="0"/>
      </rPr>
      <t xml:space="preserve">厘米  </t>
    </r>
    <r>
      <rPr>
        <sz val="11"/>
        <color rgb="FF000000"/>
        <rFont val="汉仪书宋二KW"/>
        <charset val="0"/>
      </rPr>
      <t>длина 62 см, ширина 35,5 см, высота 17 см</t>
    </r>
  </si>
  <si>
    <t>Tourism Center “Russian Wings” (Museum of Speeds) (Nizhny Novgorod) 
Центр туризма «Русские крылья» (Музей скоростей), Нижний Новгород
“俄罗斯之翼”旅游中心（下诺夫哥罗德）</t>
  </si>
  <si>
    <t>3·43</t>
  </si>
  <si>
    <r>
      <rPr>
        <sz val="11"/>
        <rFont val="Arial"/>
        <charset val="0"/>
      </rPr>
      <t>Газотурбоход «Ракета-2»   Gas turbine "Raketa-2"    “</t>
    </r>
    <r>
      <rPr>
        <sz val="11"/>
        <rFont val="方正书宋_GBK"/>
        <charset val="0"/>
      </rPr>
      <t>导弹</t>
    </r>
    <r>
      <rPr>
        <sz val="11"/>
        <rFont val="Arial"/>
        <charset val="0"/>
      </rPr>
      <t>2”</t>
    </r>
    <r>
      <rPr>
        <sz val="11"/>
        <rFont val="方正书宋_GBK"/>
        <charset val="0"/>
      </rPr>
      <t>号燃气涡轮机船</t>
    </r>
  </si>
  <si>
    <r>
      <rPr>
        <strike/>
        <sz val="11"/>
        <color rgb="FF000000"/>
        <rFont val="Arial"/>
        <charset val="0"/>
      </rPr>
      <t>размеры в пределах 110 х 110 х 30 см</t>
    </r>
    <r>
      <rPr>
        <strike/>
        <sz val="11"/>
        <color rgb="FF000000"/>
        <rFont val="汉仪书宋二KW"/>
        <charset val="0"/>
      </rPr>
      <t>尺寸</t>
    </r>
    <r>
      <rPr>
        <strike/>
        <sz val="11"/>
        <color rgb="FF000000"/>
        <rFont val="Arial"/>
        <charset val="0"/>
      </rPr>
      <t xml:space="preserve">110 х 110 х 30 </t>
    </r>
    <r>
      <rPr>
        <strike/>
        <sz val="11"/>
        <color rgb="FF000000"/>
        <rFont val="汉仪书宋二KW"/>
        <charset val="0"/>
      </rPr>
      <t>厘米</t>
    </r>
    <r>
      <rPr>
        <sz val="11"/>
        <color rgb="FF000000"/>
        <rFont val="汉仪书宋二KW"/>
        <charset val="0"/>
      </rPr>
      <t xml:space="preserve"> длина 121 см, ширина 74 см, высота 37 см</t>
    </r>
  </si>
  <si>
    <t>3·44</t>
  </si>
  <si>
    <r>
      <rPr>
        <sz val="11"/>
        <rFont val="Arial"/>
        <charset val="0"/>
      </rPr>
      <t xml:space="preserve">Экспериментальная модель экраноплана </t>
    </r>
    <r>
      <rPr>
        <sz val="11"/>
        <rFont val="方正书宋_GBK"/>
        <charset val="0"/>
      </rPr>
      <t>地效飞行器实验模型</t>
    </r>
  </si>
  <si>
    <r>
      <rPr>
        <strike/>
        <sz val="11"/>
        <color rgb="FF000000"/>
        <rFont val="Arial"/>
        <charset val="0"/>
      </rPr>
      <t>размеры в пределах 110 х 110 х 30 см</t>
    </r>
    <r>
      <rPr>
        <strike/>
        <sz val="11"/>
        <color rgb="FF000000"/>
        <rFont val="汉仪书宋二KW"/>
        <charset val="0"/>
      </rPr>
      <t>尺寸</t>
    </r>
    <r>
      <rPr>
        <strike/>
        <sz val="11"/>
        <color rgb="FF000000"/>
        <rFont val="Arial"/>
        <charset val="0"/>
      </rPr>
      <t xml:space="preserve">110 х 110 х 30 </t>
    </r>
    <r>
      <rPr>
        <strike/>
        <sz val="11"/>
        <color rgb="FF000000"/>
        <rFont val="汉仪书宋二KW"/>
        <charset val="0"/>
      </rPr>
      <t>厘米</t>
    </r>
    <r>
      <rPr>
        <sz val="11"/>
        <color rgb="FF000000"/>
        <rFont val="汉仪书宋二KW"/>
        <charset val="0"/>
      </rPr>
      <t xml:space="preserve"> длина 198 см, ширина 109 см, высота 42 см</t>
    </r>
  </si>
  <si>
    <t>3·45</t>
  </si>
  <si>
    <r>
      <rPr>
        <sz val="11"/>
        <color indexed="8"/>
        <rFont val="Arial"/>
        <charset val="0"/>
      </rPr>
      <t>размеры в пределах 110 х 110 х 30 см</t>
    </r>
    <r>
      <rPr>
        <sz val="11"/>
        <color indexed="8"/>
        <rFont val="汉仪书宋二KW"/>
        <charset val="0"/>
      </rPr>
      <t>尺寸</t>
    </r>
    <r>
      <rPr>
        <sz val="11"/>
        <color indexed="8"/>
        <rFont val="Arial"/>
        <charset val="0"/>
      </rPr>
      <t>110 x 110 x 30</t>
    </r>
    <r>
      <rPr>
        <sz val="11"/>
        <color indexed="8"/>
        <rFont val="汉仪书宋二KW"/>
        <charset val="0"/>
      </rPr>
      <t>厘米</t>
    </r>
  </si>
  <si>
    <t>3·46</t>
  </si>
  <si>
    <r>
      <rPr>
        <sz val="11"/>
        <rFont val="Arial"/>
        <charset val="0"/>
      </rPr>
      <t xml:space="preserve">Экспериментальная модель экраноплана  </t>
    </r>
    <r>
      <rPr>
        <sz val="11"/>
        <rFont val="方正书宋_GBK"/>
        <charset val="0"/>
      </rPr>
      <t>地效飞行器实验模型</t>
    </r>
  </si>
  <si>
    <r>
      <rPr>
        <strike/>
        <sz val="11"/>
        <color rgb="FF000000"/>
        <rFont val="Arial"/>
        <charset val="0"/>
      </rPr>
      <t>размеры в пределах 150 х 150 х 50 см</t>
    </r>
    <r>
      <rPr>
        <strike/>
        <sz val="11"/>
        <color rgb="FF000000"/>
        <rFont val="汉仪书宋二KW"/>
        <charset val="0"/>
      </rPr>
      <t>尺寸</t>
    </r>
    <r>
      <rPr>
        <strike/>
        <sz val="11"/>
        <color rgb="FF000000"/>
        <rFont val="Arial"/>
        <charset val="0"/>
      </rPr>
      <t>150 x 150 x 50</t>
    </r>
    <r>
      <rPr>
        <strike/>
        <sz val="11"/>
        <color rgb="FF000000"/>
        <rFont val="汉仪书宋二KW"/>
        <charset val="0"/>
      </rPr>
      <t>厘米</t>
    </r>
    <r>
      <rPr>
        <sz val="11"/>
        <color rgb="FF000000"/>
        <rFont val="汉仪书宋二KW"/>
        <charset val="0"/>
      </rPr>
      <t xml:space="preserve"> длина 353 см, ширина 182 см, высота 105 см</t>
    </r>
  </si>
  <si>
    <t>3·47</t>
  </si>
  <si>
    <r>
      <rPr>
        <sz val="11"/>
        <rFont val="Arial"/>
        <charset val="0"/>
      </rPr>
      <t xml:space="preserve">Проект экраноплана  </t>
    </r>
    <r>
      <rPr>
        <sz val="11"/>
        <rFont val="方正书宋_GBK"/>
        <charset val="0"/>
      </rPr>
      <t>地效飞行器设计</t>
    </r>
  </si>
  <si>
    <r>
      <rPr>
        <sz val="11"/>
        <color indexed="8"/>
        <rFont val="Arial"/>
        <charset val="0"/>
      </rPr>
      <t xml:space="preserve">длина – 65 см. ширина – 25 см, высота – 25 см                  </t>
    </r>
    <r>
      <rPr>
        <sz val="11"/>
        <color indexed="8"/>
        <rFont val="汉仪书宋二KW"/>
        <charset val="0"/>
      </rPr>
      <t>长</t>
    </r>
    <r>
      <rPr>
        <sz val="11"/>
        <color indexed="8"/>
        <rFont val="Arial"/>
        <charset val="0"/>
      </rPr>
      <t>-65cm</t>
    </r>
    <r>
      <rPr>
        <sz val="11"/>
        <color indexed="8"/>
        <rFont val="汉仪书宋二KW"/>
        <charset val="0"/>
      </rPr>
      <t>，宽</t>
    </r>
    <r>
      <rPr>
        <sz val="11"/>
        <color indexed="8"/>
        <rFont val="Arial"/>
        <charset val="0"/>
      </rPr>
      <t>-25cm</t>
    </r>
    <r>
      <rPr>
        <sz val="11"/>
        <color indexed="8"/>
        <rFont val="汉仪书宋二KW"/>
        <charset val="0"/>
      </rPr>
      <t>，高</t>
    </r>
    <r>
      <rPr>
        <sz val="11"/>
        <color indexed="8"/>
        <rFont val="Arial"/>
        <charset val="0"/>
      </rPr>
      <t>-25cm</t>
    </r>
  </si>
  <si>
    <t>Museum of the history of the plant “Krasnoe Sormovo” (Nizhny Novgorod) 
Музей истории завода «Красное Сормово», Нижний Новгород
红色索尔莫沃造船厂博物馆（下诺夫哥罗德）</t>
  </si>
  <si>
    <t>3·48</t>
  </si>
  <si>
    <r>
      <rPr>
        <sz val="11"/>
        <rFont val="Arial"/>
        <charset val="0"/>
      </rPr>
      <t>Судно на подводных крыльях «Комета» “</t>
    </r>
    <r>
      <rPr>
        <sz val="11"/>
        <rFont val="方正书宋_GBK"/>
        <charset val="0"/>
      </rPr>
      <t>彗星</t>
    </r>
    <r>
      <rPr>
        <sz val="11"/>
        <rFont val="Arial"/>
        <charset val="0"/>
      </rPr>
      <t>”</t>
    </r>
    <r>
      <rPr>
        <sz val="11"/>
        <rFont val="方正书宋_GBK"/>
        <charset val="0"/>
      </rPr>
      <t>号水翼船</t>
    </r>
  </si>
  <si>
    <r>
      <rPr>
        <sz val="11"/>
        <color indexed="8"/>
        <rFont val="Arial"/>
        <charset val="0"/>
      </rPr>
      <t>размеры в пределах: длина 80 см, ширина 25 см, высота 35 см</t>
    </r>
    <r>
      <rPr>
        <sz val="11"/>
        <color indexed="8"/>
        <rFont val="汉仪书宋二KW"/>
        <charset val="0"/>
      </rPr>
      <t>尺寸：长</t>
    </r>
    <r>
      <rPr>
        <sz val="11"/>
        <color indexed="8"/>
        <rFont val="Arial"/>
        <charset val="0"/>
      </rPr>
      <t>80</t>
    </r>
    <r>
      <rPr>
        <sz val="11"/>
        <color indexed="8"/>
        <rFont val="汉仪书宋二KW"/>
        <charset val="0"/>
      </rPr>
      <t>厘米，宽</t>
    </r>
    <r>
      <rPr>
        <sz val="11"/>
        <color indexed="8"/>
        <rFont val="Arial"/>
        <charset val="0"/>
      </rPr>
      <t>25</t>
    </r>
    <r>
      <rPr>
        <sz val="11"/>
        <color indexed="8"/>
        <rFont val="汉仪书宋二KW"/>
        <charset val="0"/>
      </rPr>
      <t>厘米，高</t>
    </r>
    <r>
      <rPr>
        <sz val="11"/>
        <color indexed="8"/>
        <rFont val="Arial"/>
        <charset val="0"/>
      </rPr>
      <t>35</t>
    </r>
    <r>
      <rPr>
        <sz val="11"/>
        <color indexed="8"/>
        <rFont val="汉仪书宋二KW"/>
        <charset val="0"/>
      </rPr>
      <t>厘米</t>
    </r>
  </si>
  <si>
    <t>3·49</t>
  </si>
  <si>
    <r>
      <rPr>
        <sz val="11"/>
        <color rgb="FF000000"/>
        <rFont val="Arial"/>
        <charset val="0"/>
      </rPr>
      <t xml:space="preserve">Судно на подводных крыльях «Метеор» “Hydrofoil Meteor " </t>
    </r>
    <r>
      <rPr>
        <sz val="11"/>
        <color rgb="FF000000"/>
        <rFont val="方正书宋_GBK"/>
        <charset val="0"/>
      </rPr>
      <t>流星</t>
    </r>
    <r>
      <rPr>
        <sz val="11"/>
        <color rgb="FF000000"/>
        <rFont val="Arial"/>
        <charset val="0"/>
      </rPr>
      <t>”</t>
    </r>
    <r>
      <rPr>
        <sz val="11"/>
        <color rgb="FF000000"/>
        <rFont val="方正书宋_GBK"/>
        <charset val="0"/>
      </rPr>
      <t xml:space="preserve">号水翼船              </t>
    </r>
  </si>
  <si>
    <t>Nizhny Novgorod State Historical and Architectural Museum-Reserve (Nizhny Novgorod)    
Нижегородский государственный историко-архитектурный музей-заповедник, Нижний Новгород (Краеведческий музей НН)
下诺夫哥罗德国立历史与建筑博物馆（下诺夫哥罗德）</t>
  </si>
  <si>
    <t>3·50</t>
  </si>
  <si>
    <r>
      <rPr>
        <sz val="11"/>
        <rFont val="Arial"/>
        <charset val="0"/>
      </rPr>
      <t>Судно на подводных крыльях «Ракета»  Hydrofoil Raketa“</t>
    </r>
    <r>
      <rPr>
        <sz val="11"/>
        <rFont val="方正书宋_GBK"/>
        <charset val="0"/>
      </rPr>
      <t>火箭</t>
    </r>
    <r>
      <rPr>
        <sz val="11"/>
        <rFont val="Arial"/>
        <charset val="0"/>
      </rPr>
      <t>”</t>
    </r>
    <r>
      <rPr>
        <sz val="11"/>
        <rFont val="方正书宋_GBK"/>
        <charset val="0"/>
      </rPr>
      <t>号水翼船</t>
    </r>
  </si>
  <si>
    <r>
      <rPr>
        <sz val="11"/>
        <color indexed="8"/>
        <rFont val="Arial"/>
        <charset val="0"/>
      </rPr>
      <t>длина 110 см, ширина 25 см, высота 35 см</t>
    </r>
    <r>
      <rPr>
        <sz val="11"/>
        <color indexed="8"/>
        <rFont val="汉仪书宋二KW"/>
        <charset val="0"/>
      </rPr>
      <t>长</t>
    </r>
    <r>
      <rPr>
        <sz val="11"/>
        <color indexed="8"/>
        <rFont val="Arial"/>
        <charset val="0"/>
      </rPr>
      <t>110</t>
    </r>
    <r>
      <rPr>
        <sz val="11"/>
        <color indexed="8"/>
        <rFont val="汉仪书宋二KW"/>
        <charset val="0"/>
      </rPr>
      <t>厘米，宽</t>
    </r>
    <r>
      <rPr>
        <sz val="11"/>
        <color indexed="8"/>
        <rFont val="Arial"/>
        <charset val="0"/>
      </rPr>
      <t>25</t>
    </r>
    <r>
      <rPr>
        <sz val="11"/>
        <color indexed="8"/>
        <rFont val="汉仪书宋二KW"/>
        <charset val="0"/>
      </rPr>
      <t>厘米，高</t>
    </r>
    <r>
      <rPr>
        <sz val="11"/>
        <color indexed="8"/>
        <rFont val="Arial"/>
        <charset val="0"/>
      </rPr>
      <t>35</t>
    </r>
    <r>
      <rPr>
        <sz val="11"/>
        <color indexed="8"/>
        <rFont val="汉仪书宋二KW"/>
        <charset val="0"/>
      </rPr>
      <t>厘米</t>
    </r>
  </si>
  <si>
    <t>3·51</t>
  </si>
  <si>
    <r>
      <rPr>
        <sz val="11"/>
        <rFont val="Arial"/>
        <charset val="0"/>
      </rPr>
      <t>Судно на воздушной подушке «Сормович»              Hovercraft "Sormovich"                           “</t>
    </r>
    <r>
      <rPr>
        <sz val="11"/>
        <rFont val="方正书宋_GBK"/>
        <charset val="0"/>
      </rPr>
      <t>索尔莫维奇</t>
    </r>
    <r>
      <rPr>
        <sz val="11"/>
        <rFont val="Arial"/>
        <charset val="0"/>
      </rPr>
      <t xml:space="preserve">” </t>
    </r>
    <r>
      <rPr>
        <sz val="11"/>
        <rFont val="方正书宋_GBK"/>
        <charset val="0"/>
      </rPr>
      <t>号水翼船</t>
    </r>
  </si>
  <si>
    <r>
      <rPr>
        <sz val="11"/>
        <color indexed="8"/>
        <rFont val="Arial"/>
        <charset val="0"/>
      </rPr>
      <t xml:space="preserve">длина – 60 см, ширина – 20 см, высота – 15 см                  </t>
    </r>
    <r>
      <rPr>
        <sz val="11"/>
        <color indexed="8"/>
        <rFont val="汉仪书宋二KW"/>
        <charset val="0"/>
      </rPr>
      <t>长度</t>
    </r>
    <r>
      <rPr>
        <sz val="11"/>
        <color indexed="8"/>
        <rFont val="Arial"/>
        <charset val="0"/>
      </rPr>
      <t xml:space="preserve"> -  60cm, </t>
    </r>
    <r>
      <rPr>
        <sz val="11"/>
        <color indexed="8"/>
        <rFont val="汉仪书宋二KW"/>
        <charset val="0"/>
      </rPr>
      <t>宽</t>
    </r>
    <r>
      <rPr>
        <sz val="11"/>
        <color indexed="8"/>
        <rFont val="Arial"/>
        <charset val="0"/>
      </rPr>
      <t xml:space="preserve"> -  20cm</t>
    </r>
    <r>
      <rPr>
        <sz val="11"/>
        <color indexed="8"/>
        <rFont val="汉仪书宋二KW"/>
        <charset val="0"/>
      </rPr>
      <t>，高度</t>
    </r>
    <r>
      <rPr>
        <sz val="11"/>
        <color indexed="8"/>
        <rFont val="Arial"/>
        <charset val="0"/>
      </rPr>
      <t xml:space="preserve"> - 15cm</t>
    </r>
  </si>
  <si>
    <t>3·52</t>
  </si>
  <si>
    <r>
      <rPr>
        <sz val="11"/>
        <rFont val="Arial"/>
        <charset val="0"/>
      </rPr>
      <t>Катер на воздушной подушке «Радуга» “</t>
    </r>
    <r>
      <rPr>
        <sz val="11"/>
        <rFont val="方正书宋_GBK"/>
        <charset val="0"/>
      </rPr>
      <t>彩虹号</t>
    </r>
    <r>
      <rPr>
        <sz val="11"/>
        <rFont val="Arial"/>
        <charset val="0"/>
      </rPr>
      <t>”</t>
    </r>
    <r>
      <rPr>
        <sz val="11"/>
        <rFont val="方正书宋_GBK"/>
        <charset val="0"/>
      </rPr>
      <t>气垫艇</t>
    </r>
  </si>
  <si>
    <r>
      <rPr>
        <sz val="11"/>
        <color indexed="8"/>
        <rFont val="Arial"/>
        <charset val="0"/>
      </rPr>
      <t xml:space="preserve">длина 50 см, ширина 22 см, высота – 20 см                     </t>
    </r>
    <r>
      <rPr>
        <sz val="11"/>
        <color indexed="8"/>
        <rFont val="汉仪书宋二KW"/>
        <charset val="0"/>
      </rPr>
      <t>长</t>
    </r>
    <r>
      <rPr>
        <sz val="11"/>
        <color indexed="8"/>
        <rFont val="Arial"/>
        <charset val="0"/>
      </rPr>
      <t>50cm</t>
    </r>
    <r>
      <rPr>
        <sz val="11"/>
        <color indexed="8"/>
        <rFont val="汉仪书宋二KW"/>
        <charset val="0"/>
      </rPr>
      <t>，宽</t>
    </r>
    <r>
      <rPr>
        <sz val="11"/>
        <color indexed="8"/>
        <rFont val="Arial"/>
        <charset val="0"/>
      </rPr>
      <t>22cm</t>
    </r>
    <r>
      <rPr>
        <sz val="11"/>
        <color indexed="8"/>
        <rFont val="汉仪书宋二KW"/>
        <charset val="0"/>
      </rPr>
      <t>，高度</t>
    </r>
    <r>
      <rPr>
        <sz val="11"/>
        <color indexed="8"/>
        <rFont val="Arial"/>
        <charset val="0"/>
      </rPr>
      <t>-20cm</t>
    </r>
  </si>
  <si>
    <t>3·53</t>
  </si>
  <si>
    <r>
      <rPr>
        <sz val="11"/>
        <rFont val="Arial"/>
        <charset val="0"/>
      </rPr>
      <t xml:space="preserve">Сверхзвуковой защитный авиационный шлем </t>
    </r>
    <r>
      <rPr>
        <sz val="11"/>
        <rFont val="方正书宋_GBK"/>
        <charset val="0"/>
      </rPr>
      <t>超声速航空安全头盔</t>
    </r>
  </si>
  <si>
    <r>
      <rPr>
        <sz val="11"/>
        <color indexed="8"/>
        <rFont val="Arial"/>
        <charset val="0"/>
      </rPr>
      <t xml:space="preserve">размеры в пределах 40 х 30 х 30 см </t>
    </r>
    <r>
      <rPr>
        <sz val="11"/>
        <color indexed="8"/>
        <rFont val="汉仪书宋二KW"/>
        <charset val="0"/>
      </rPr>
      <t>尺寸</t>
    </r>
    <r>
      <rPr>
        <sz val="11"/>
        <color indexed="8"/>
        <rFont val="Arial"/>
        <charset val="0"/>
      </rPr>
      <t>40 х 30 х 30</t>
    </r>
    <r>
      <rPr>
        <sz val="11"/>
        <color indexed="8"/>
        <rFont val="汉仪书宋二KW"/>
        <charset val="0"/>
      </rPr>
      <t>厘米</t>
    </r>
  </si>
  <si>
    <t>3·54</t>
  </si>
  <si>
    <r>
      <rPr>
        <sz val="11"/>
        <rFont val="Arial"/>
        <charset val="0"/>
      </rPr>
      <t xml:space="preserve">НЭР «Триеннале»                             </t>
    </r>
    <r>
      <rPr>
        <sz val="11"/>
        <rFont val="方正书宋_GBK"/>
        <charset val="0"/>
      </rPr>
      <t>新居住元素</t>
    </r>
    <r>
      <rPr>
        <sz val="11"/>
        <rFont val="Arial"/>
        <charset val="0"/>
      </rPr>
      <t>:“</t>
    </r>
    <r>
      <rPr>
        <sz val="11"/>
        <rFont val="方正书宋_GBK"/>
        <charset val="0"/>
      </rPr>
      <t>三年展</t>
    </r>
    <r>
      <rPr>
        <sz val="11"/>
        <rFont val="Arial"/>
        <charset val="0"/>
      </rPr>
      <t xml:space="preserve">”              </t>
    </r>
    <r>
      <rPr>
        <sz val="11"/>
        <rFont val="方正书宋_GBK"/>
        <charset val="0"/>
      </rPr>
      <t>（译注：</t>
    </r>
    <r>
      <rPr>
        <sz val="11"/>
        <rFont val="Arial"/>
        <charset val="0"/>
      </rPr>
      <t>“</t>
    </r>
    <r>
      <rPr>
        <sz val="11"/>
        <rFont val="方正书宋_GBK"/>
        <charset val="0"/>
      </rPr>
      <t>新居住元素</t>
    </r>
    <r>
      <rPr>
        <sz val="11"/>
        <rFont val="Arial"/>
        <charset val="0"/>
      </rPr>
      <t>(НЭР)”</t>
    </r>
    <r>
      <rPr>
        <sz val="11"/>
        <rFont val="方正书宋_GBK"/>
        <charset val="0"/>
      </rPr>
      <t>代表的是上世纪六十年代对未来城市规划设计中的概念性设计）</t>
    </r>
    <r>
      <rPr>
        <sz val="11"/>
        <rFont val="Arial"/>
        <charset val="0"/>
      </rPr>
      <t xml:space="preserve"> 
New Resettlement Element 'Triennale'</t>
    </r>
  </si>
  <si>
    <r>
      <rPr>
        <sz val="11"/>
        <color indexed="8"/>
        <rFont val="Arial"/>
        <charset val="0"/>
      </rPr>
      <t>comprehensive material</t>
    </r>
    <r>
      <rPr>
        <sz val="11"/>
        <color indexed="8"/>
        <rFont val="汉仪书宋二KW"/>
        <charset val="0"/>
      </rPr>
      <t>复合材料</t>
    </r>
  </si>
  <si>
    <t xml:space="preserve">                         100 x 100cm</t>
  </si>
  <si>
    <t>AVC Charity Foundation ( collection of Andrey  Cheglakov), (Moscow)
AVC Charity Foundation / коллекция Андрея Чеглакова (Москва)
AVC公益基金会/安德烈·切格拉科夫收藏（莫斯科）</t>
  </si>
  <si>
    <t>3·1</t>
  </si>
  <si>
    <t xml:space="preserve">                          100 x 100cm</t>
  </si>
  <si>
    <r>
      <rPr>
        <sz val="11"/>
        <rFont val="Arial"/>
        <charset val="0"/>
      </rPr>
      <t xml:space="preserve">НЭР «Триеннале»                             </t>
    </r>
    <r>
      <rPr>
        <sz val="11"/>
        <rFont val="方正书宋_GBK"/>
        <charset val="0"/>
      </rPr>
      <t>新居住元素</t>
    </r>
    <r>
      <rPr>
        <sz val="11"/>
        <rFont val="Arial"/>
        <charset val="0"/>
      </rPr>
      <t>:“</t>
    </r>
    <r>
      <rPr>
        <sz val="11"/>
        <rFont val="方正书宋_GBK"/>
        <charset val="0"/>
      </rPr>
      <t>三年展</t>
    </r>
    <r>
      <rPr>
        <sz val="11"/>
        <rFont val="Arial"/>
        <charset val="0"/>
      </rPr>
      <t xml:space="preserve">”              </t>
    </r>
    <r>
      <rPr>
        <sz val="11"/>
        <rFont val="方正书宋_GBK"/>
        <charset val="0"/>
      </rPr>
      <t>（译注：</t>
    </r>
    <r>
      <rPr>
        <sz val="11"/>
        <rFont val="Arial"/>
        <charset val="0"/>
      </rPr>
      <t>“</t>
    </r>
    <r>
      <rPr>
        <sz val="11"/>
        <rFont val="方正书宋_GBK"/>
        <charset val="0"/>
      </rPr>
      <t>新居住元素</t>
    </r>
    <r>
      <rPr>
        <sz val="11"/>
        <rFont val="Arial"/>
        <charset val="0"/>
      </rPr>
      <t>(НЭР)”</t>
    </r>
    <r>
      <rPr>
        <sz val="11"/>
        <rFont val="方正书宋_GBK"/>
        <charset val="0"/>
      </rPr>
      <t>代表的是上世纪六十年代对未来城市规划设计中的概念性设计）</t>
    </r>
    <r>
      <rPr>
        <sz val="11"/>
        <rFont val="Arial"/>
        <charset val="0"/>
      </rPr>
      <t xml:space="preserve"> New Resettlement Element 'Triennale'</t>
    </r>
  </si>
  <si>
    <t xml:space="preserve">                       80 х 50cm</t>
  </si>
  <si>
    <r>
      <rPr>
        <sz val="11"/>
        <rFont val="Arial"/>
        <charset val="0"/>
      </rPr>
      <t>«Леонидовск» Конкурсный проект                                       “</t>
    </r>
    <r>
      <rPr>
        <sz val="11"/>
        <rFont val="方正书宋_GBK"/>
        <charset val="0"/>
      </rPr>
      <t>列奥尼多夫斯克</t>
    </r>
    <r>
      <rPr>
        <sz val="11"/>
        <rFont val="Arial"/>
        <charset val="0"/>
      </rPr>
      <t>”</t>
    </r>
    <r>
      <rPr>
        <sz val="11"/>
        <rFont val="方正书宋_GBK"/>
        <charset val="0"/>
      </rPr>
      <t>参赛设计</t>
    </r>
    <r>
      <rPr>
        <sz val="11"/>
        <rFont val="Arial"/>
        <charset val="0"/>
      </rPr>
      <t xml:space="preserve">
 Leonidovsk Competitive Design                                                                                                                                                                                                                                                                                                      </t>
    </r>
  </si>
  <si>
    <r>
      <rPr>
        <sz val="11"/>
        <color indexed="8"/>
        <rFont val="Arial"/>
        <charset val="0"/>
      </rPr>
      <t xml:space="preserve">бумага, гравюра, карандаш 
</t>
    </r>
    <r>
      <rPr>
        <sz val="11"/>
        <color indexed="8"/>
        <rFont val="汉仪书宋二KW"/>
        <charset val="0"/>
      </rPr>
      <t>纸、版画、铅笔</t>
    </r>
    <r>
      <rPr>
        <sz val="11"/>
        <color indexed="8"/>
        <rFont val="Arial"/>
        <charset val="0"/>
      </rPr>
      <t xml:space="preserve"> 
paper, etching, pencil</t>
    </r>
  </si>
  <si>
    <t xml:space="preserve">                         86 x 61 cm</t>
  </si>
  <si>
    <r>
      <rPr>
        <strike/>
        <sz val="11"/>
        <color rgb="FF000000"/>
        <rFont val="Arial"/>
        <charset val="0"/>
      </rPr>
      <t>AVC Charity Foundation ( collection of Andrey  Cheglakov), (Moscow)
AVC Charity Foundation / коллекция Андрея Чеглакова (Москва)
AVC公益基金会/安德烈·切格拉科夫收藏（莫斯科）</t>
    </r>
    <r>
      <rPr>
        <sz val="11"/>
        <color rgb="FF000000"/>
        <rFont val="Arial"/>
        <charset val="0"/>
      </rPr>
      <t xml:space="preserve"> Schusev State Museum of Architecture (Moscow)  
Музей архитектуры им. А.В. Щусева, Москва  
休谢夫国立建筑博物馆（莫斯科）</t>
    </r>
  </si>
  <si>
    <t>3·2</t>
  </si>
  <si>
    <r>
      <rPr>
        <sz val="11"/>
        <rFont val="Arial"/>
        <charset val="0"/>
      </rPr>
      <t>Игрушка электронная «Разведчики космоса»  
 “</t>
    </r>
    <r>
      <rPr>
        <sz val="11"/>
        <rFont val="方正书宋_GBK"/>
        <charset val="0"/>
      </rPr>
      <t>太空侦察员</t>
    </r>
    <r>
      <rPr>
        <sz val="11"/>
        <rFont val="Arial"/>
        <charset val="0"/>
      </rPr>
      <t>”</t>
    </r>
    <r>
      <rPr>
        <sz val="11"/>
        <rFont val="方正书宋_GBK"/>
        <charset val="0"/>
      </rPr>
      <t>电子玩具</t>
    </r>
    <r>
      <rPr>
        <sz val="11"/>
        <rFont val="Arial"/>
        <charset val="0"/>
      </rPr>
      <t xml:space="preserve">
 Space Explorers Electronic Toy</t>
    </r>
  </si>
  <si>
    <t>размеры в пределах 20 х 10 х 1,5 см</t>
  </si>
  <si>
    <t>3·6</t>
  </si>
  <si>
    <r>
      <rPr>
        <sz val="11"/>
        <rFont val="Arial"/>
        <charset val="0"/>
      </rPr>
      <t>«Мёбиус-8»                                      
 “</t>
    </r>
    <r>
      <rPr>
        <sz val="11"/>
        <rFont val="方正书宋_GBK"/>
        <charset val="0"/>
      </rPr>
      <t>苗比乌斯</t>
    </r>
    <r>
      <rPr>
        <sz val="11"/>
        <rFont val="Arial"/>
        <charset val="0"/>
      </rPr>
      <t>-8”
 'Moebius-8'</t>
    </r>
  </si>
  <si>
    <r>
      <rPr>
        <sz val="11"/>
        <color indexed="8"/>
        <rFont val="Arial"/>
        <charset val="0"/>
      </rPr>
      <t>Полированная нержавеющая сталь</t>
    </r>
    <r>
      <rPr>
        <sz val="11"/>
        <color indexed="8"/>
        <rFont val="汉仪书宋二KW"/>
        <charset val="0"/>
      </rPr>
      <t>经过抛光处理的不锈钢</t>
    </r>
    <r>
      <rPr>
        <sz val="11"/>
        <color indexed="8"/>
        <rFont val="Arial"/>
        <charset val="0"/>
      </rPr>
      <t xml:space="preserve"> Polished stainless steel</t>
    </r>
  </si>
  <si>
    <t>60 x 70 cm</t>
  </si>
  <si>
    <t>3·8</t>
  </si>
  <si>
    <t>выполнить подборку работ факсимиле или медиа-контент</t>
  </si>
  <si>
    <t>?</t>
  </si>
  <si>
    <r>
      <rPr>
        <sz val="11"/>
        <rFont val="Arial"/>
        <charset val="0"/>
      </rPr>
      <t>«Невозможный объект»         “</t>
    </r>
    <r>
      <rPr>
        <sz val="11"/>
        <rFont val="方正书宋_GBK"/>
        <charset val="0"/>
      </rPr>
      <t>不可思议的图形</t>
    </r>
    <r>
      <rPr>
        <sz val="11"/>
        <rFont val="Arial"/>
        <charset val="0"/>
      </rPr>
      <t>”                     (</t>
    </r>
    <r>
      <rPr>
        <sz val="11"/>
        <rFont val="方正书宋_GBK"/>
        <charset val="0"/>
      </rPr>
      <t>译注</t>
    </r>
    <r>
      <rPr>
        <sz val="11"/>
        <rFont val="Arial"/>
        <charset val="0"/>
      </rPr>
      <t xml:space="preserve">: </t>
    </r>
    <r>
      <rPr>
        <sz val="11"/>
        <rFont val="方正书宋_GBK"/>
        <charset val="0"/>
      </rPr>
      <t>原文直译为</t>
    </r>
    <r>
      <rPr>
        <sz val="11"/>
        <rFont val="Arial"/>
        <charset val="0"/>
      </rPr>
      <t>“</t>
    </r>
    <r>
      <rPr>
        <sz val="11"/>
        <rFont val="方正书宋_GBK"/>
        <charset val="0"/>
      </rPr>
      <t>不可能的物体</t>
    </r>
    <r>
      <rPr>
        <sz val="11"/>
        <rFont val="Arial"/>
        <charset val="0"/>
      </rPr>
      <t>”</t>
    </r>
    <r>
      <rPr>
        <sz val="11"/>
        <rFont val="方正书宋_GBK"/>
        <charset val="0"/>
      </rPr>
      <t>。</t>
    </r>
    <r>
      <rPr>
        <sz val="11"/>
        <rFont val="Arial"/>
        <charset val="0"/>
      </rPr>
      <t>1934</t>
    </r>
    <r>
      <rPr>
        <sz val="11"/>
        <rFont val="方正书宋_GBK"/>
        <charset val="0"/>
      </rPr>
      <t>年，瑞典艺术家奥斯卡试图在纸上画出几个立方体排列成一个三角形的样子，结果等他画完之后竟有点懵：眼前的这张图片呈现出一个</t>
    </r>
    <r>
      <rPr>
        <sz val="11"/>
        <rFont val="Arial"/>
        <charset val="0"/>
      </rPr>
      <t>“</t>
    </r>
    <r>
      <rPr>
        <sz val="11"/>
        <rFont val="方正书宋_GBK"/>
        <charset val="0"/>
      </rPr>
      <t>完全不可能存在的存在</t>
    </r>
    <r>
      <rPr>
        <sz val="11"/>
        <rFont val="Arial"/>
        <charset val="0"/>
      </rPr>
      <t>”</t>
    </r>
    <r>
      <rPr>
        <sz val="11"/>
        <rFont val="方正书宋_GBK"/>
        <charset val="0"/>
      </rPr>
      <t>。</t>
    </r>
    <r>
      <rPr>
        <sz val="11"/>
        <rFont val="Arial"/>
        <charset val="0"/>
      </rPr>
      <t xml:space="preserve">
</t>
    </r>
    <r>
      <rPr>
        <sz val="11"/>
        <rFont val="方正书宋_GBK"/>
        <charset val="0"/>
      </rPr>
      <t>没错，奥斯卡发现了一个</t>
    </r>
    <r>
      <rPr>
        <sz val="11"/>
        <rFont val="Arial"/>
        <charset val="0"/>
      </rPr>
      <t>“</t>
    </r>
    <r>
      <rPr>
        <sz val="11"/>
        <rFont val="方正书宋_GBK"/>
        <charset val="0"/>
      </rPr>
      <t>不可能图形</t>
    </r>
    <r>
      <rPr>
        <sz val="11"/>
        <rFont val="Arial"/>
        <charset val="0"/>
      </rPr>
      <t>”</t>
    </r>
    <r>
      <rPr>
        <sz val="11"/>
        <rFont val="方正书宋_GBK"/>
        <charset val="0"/>
      </rPr>
      <t>，后来被称为</t>
    </r>
    <r>
      <rPr>
        <sz val="11"/>
        <rFont val="Arial"/>
        <charset val="0"/>
      </rPr>
      <t>“</t>
    </r>
    <r>
      <rPr>
        <sz val="11"/>
        <rFont val="方正书宋_GBK"/>
        <charset val="0"/>
      </rPr>
      <t>彭罗斯三角</t>
    </r>
    <r>
      <rPr>
        <sz val="11"/>
        <rFont val="Arial"/>
        <charset val="0"/>
      </rPr>
      <t>”——</t>
    </r>
    <r>
      <rPr>
        <sz val="11"/>
        <rFont val="方正书宋_GBK"/>
        <charset val="0"/>
      </rPr>
      <t>它指的就是一个只存在于二维平面、却不可能在现实客观世界存在的奇妙图形。</t>
    </r>
    <r>
      <rPr>
        <sz val="11"/>
        <rFont val="Arial"/>
        <charset val="0"/>
      </rPr>
      <t>)
 'Impossible Object'</t>
    </r>
  </si>
  <si>
    <r>
      <rPr>
        <sz val="11"/>
        <color indexed="8"/>
        <rFont val="Arial"/>
        <charset val="0"/>
      </rPr>
      <t xml:space="preserve">Дерево
</t>
    </r>
    <r>
      <rPr>
        <sz val="11"/>
        <color indexed="8"/>
        <rFont val="汉仪书宋二KW"/>
        <charset val="0"/>
      </rPr>
      <t>木材</t>
    </r>
    <r>
      <rPr>
        <sz val="11"/>
        <color indexed="8"/>
        <rFont val="Arial"/>
        <charset val="0"/>
      </rPr>
      <t xml:space="preserve">
Wood</t>
    </r>
  </si>
  <si>
    <t>70 x 70 x 16 cm</t>
  </si>
  <si>
    <r>
      <rPr>
        <sz val="11"/>
        <rFont val="Arial"/>
        <charset val="0"/>
      </rPr>
      <t xml:space="preserve">«Стоящая нить» 
</t>
    </r>
    <r>
      <rPr>
        <sz val="11"/>
        <rFont val="方正书宋_GBK"/>
        <charset val="0"/>
      </rPr>
      <t>立线</t>
    </r>
    <r>
      <rPr>
        <sz val="11"/>
        <rFont val="Arial"/>
        <charset val="0"/>
      </rPr>
      <t>”
Standing Thread</t>
    </r>
  </si>
  <si>
    <r>
      <rPr>
        <sz val="11"/>
        <color indexed="8"/>
        <rFont val="Arial"/>
        <charset val="0"/>
      </rPr>
      <t xml:space="preserve">Дюралюминий, стальная нить, дерево 
 </t>
    </r>
    <r>
      <rPr>
        <sz val="11"/>
        <color indexed="8"/>
        <rFont val="汉仪书宋二KW"/>
        <charset val="0"/>
      </rPr>
      <t>硬铝、钢丝、木材</t>
    </r>
    <r>
      <rPr>
        <sz val="11"/>
        <color indexed="8"/>
        <rFont val="Arial"/>
        <charset val="0"/>
      </rPr>
      <t xml:space="preserve"> 
 Duraluminium, steel thread, wood</t>
    </r>
  </si>
  <si>
    <r>
      <rPr>
        <sz val="11"/>
        <color indexed="8"/>
        <rFont val="Arial"/>
        <charset val="0"/>
      </rPr>
      <t xml:space="preserve">Высота 115 см   </t>
    </r>
    <r>
      <rPr>
        <sz val="11"/>
        <color indexed="8"/>
        <rFont val="汉仪书宋二KW"/>
        <charset val="0"/>
      </rPr>
      <t>高</t>
    </r>
    <r>
      <rPr>
        <sz val="11"/>
        <color indexed="8"/>
        <rFont val="Arial"/>
        <charset val="0"/>
      </rPr>
      <t>115cm</t>
    </r>
  </si>
  <si>
    <r>
      <rPr>
        <sz val="11"/>
        <rFont val="Arial"/>
        <charset val="0"/>
      </rPr>
      <t>Настольный письменный прибор с перьевой ручкой «Ракета. СССР сентябрь 1959»
 “</t>
    </r>
    <r>
      <rPr>
        <sz val="11"/>
        <rFont val="方正书宋_GBK"/>
        <charset val="0"/>
      </rPr>
      <t>苏联火箭</t>
    </r>
    <r>
      <rPr>
        <sz val="11"/>
        <rFont val="Arial"/>
        <charset val="0"/>
      </rPr>
      <t xml:space="preserve">-1959.5” </t>
    </r>
    <r>
      <rPr>
        <sz val="11"/>
        <rFont val="方正书宋_GBK"/>
        <charset val="0"/>
      </rPr>
      <t>台式墨水笔文具</t>
    </r>
  </si>
  <si>
    <r>
      <rPr>
        <sz val="11"/>
        <color indexed="8"/>
        <rFont val="Arial"/>
        <charset val="0"/>
      </rPr>
      <t xml:space="preserve">карболит, металл, пластмасса  </t>
    </r>
    <r>
      <rPr>
        <sz val="11"/>
        <color indexed="8"/>
        <rFont val="汉仪书宋二KW"/>
        <charset val="0"/>
      </rPr>
      <t>酚醛塑料、金属、塑料</t>
    </r>
  </si>
  <si>
    <r>
      <rPr>
        <sz val="11"/>
        <color indexed="8"/>
        <rFont val="Arial"/>
        <charset val="0"/>
      </rPr>
      <t xml:space="preserve">высота на подставке 19 см,
длина ручки 8,6 см  </t>
    </r>
    <r>
      <rPr>
        <sz val="11"/>
        <color indexed="8"/>
        <rFont val="汉仪书宋二KW"/>
        <charset val="0"/>
      </rPr>
      <t>含笔座高度</t>
    </r>
    <r>
      <rPr>
        <sz val="11"/>
        <color indexed="8"/>
        <rFont val="Arial"/>
        <charset val="0"/>
      </rPr>
      <t>19cm</t>
    </r>
    <r>
      <rPr>
        <sz val="11"/>
        <color indexed="8"/>
        <rFont val="汉仪书宋二KW"/>
        <charset val="0"/>
      </rPr>
      <t>，钢笔长</t>
    </r>
    <r>
      <rPr>
        <sz val="11"/>
        <color indexed="8"/>
        <rFont val="Arial"/>
        <charset val="0"/>
      </rPr>
      <t xml:space="preserve">8.6cm
</t>
    </r>
  </si>
  <si>
    <t>3·27</t>
  </si>
  <si>
    <r>
      <rPr>
        <sz val="11"/>
        <rFont val="Arial"/>
        <charset val="0"/>
      </rPr>
      <t>Коробочка «Икра кетовая»      “</t>
    </r>
    <r>
      <rPr>
        <sz val="11"/>
        <rFont val="方正书宋_GBK"/>
        <charset val="0"/>
      </rPr>
      <t>大马哈鱼籽酱</t>
    </r>
    <r>
      <rPr>
        <sz val="11"/>
        <rFont val="Arial"/>
        <charset val="0"/>
      </rPr>
      <t>”</t>
    </r>
    <r>
      <rPr>
        <sz val="11"/>
        <rFont val="方正书宋_GBK"/>
        <charset val="0"/>
      </rPr>
      <t>盒</t>
    </r>
  </si>
  <si>
    <r>
      <rPr>
        <sz val="11"/>
        <color indexed="8"/>
        <rFont val="Arial"/>
        <charset val="0"/>
      </rPr>
      <t xml:space="preserve">жесть, краска    </t>
    </r>
    <r>
      <rPr>
        <sz val="11"/>
        <color indexed="8"/>
        <rFont val="汉仪书宋二KW"/>
        <charset val="0"/>
      </rPr>
      <t>铁皮、漆</t>
    </r>
  </si>
  <si>
    <t>Диаметр-110мм, Высота-25мм
直径110mm，高度25mm</t>
  </si>
  <si>
    <t>“SOVIET APARTMENT OF 1950s” modern design</t>
  </si>
  <si>
    <r>
      <rPr>
        <sz val="11"/>
        <rFont val="Arial"/>
        <charset val="0"/>
      </rPr>
      <t>Банка «Кофе натуральный без цикория. Высший сорт»       “</t>
    </r>
    <r>
      <rPr>
        <sz val="11"/>
        <rFont val="方正书宋_GBK"/>
        <charset val="0"/>
      </rPr>
      <t>特等无菊苣咖啡</t>
    </r>
    <r>
      <rPr>
        <sz val="11"/>
        <rFont val="Arial"/>
        <charset val="0"/>
      </rPr>
      <t>”</t>
    </r>
    <r>
      <rPr>
        <sz val="11"/>
        <rFont val="方正书宋_GBK"/>
        <charset val="0"/>
      </rPr>
      <t>罐</t>
    </r>
  </si>
  <si>
    <r>
      <rPr>
        <sz val="11"/>
        <color indexed="8"/>
        <rFont val="Arial"/>
        <charset val="0"/>
      </rPr>
      <t xml:space="preserve">Высота: 12 см  </t>
    </r>
    <r>
      <rPr>
        <sz val="11"/>
        <color indexed="8"/>
        <rFont val="汉仪书宋二KW"/>
        <charset val="0"/>
      </rPr>
      <t>高</t>
    </r>
    <r>
      <rPr>
        <sz val="11"/>
        <color indexed="8"/>
        <rFont val="Arial"/>
        <charset val="0"/>
      </rPr>
      <t>:12cm</t>
    </r>
  </si>
  <si>
    <t>3·32</t>
  </si>
  <si>
    <r>
      <rPr>
        <sz val="11"/>
        <rFont val="方正书宋_GBK"/>
        <charset val="134"/>
      </rPr>
      <t>一套有</t>
    </r>
    <r>
      <rPr>
        <sz val="11"/>
        <rFont val="Arial"/>
        <charset val="134"/>
      </rPr>
      <t>4</t>
    </r>
    <r>
      <rPr>
        <sz val="11"/>
        <rFont val="方正书宋_GBK"/>
        <charset val="134"/>
      </rPr>
      <t>件</t>
    </r>
  </si>
  <si>
    <r>
      <rPr>
        <sz val="11"/>
        <rFont val="Arial"/>
        <charset val="0"/>
      </rPr>
      <t>Коробочка из-под сладостей</t>
    </r>
    <r>
      <rPr>
        <sz val="11"/>
        <rFont val="方正书宋_GBK"/>
        <charset val="0"/>
      </rPr>
      <t>糖果盒</t>
    </r>
  </si>
  <si>
    <t xml:space="preserve">9 х 11,4 х 2,1 см                </t>
  </si>
  <si>
    <r>
      <rPr>
        <sz val="11"/>
        <rFont val="Arial"/>
        <charset val="0"/>
      </rPr>
      <t>Коробочка «Чай грузинский экстра»  “</t>
    </r>
    <r>
      <rPr>
        <sz val="11"/>
        <rFont val="方正书宋_GBK"/>
        <charset val="0"/>
      </rPr>
      <t>格鲁吉亚特级茶</t>
    </r>
    <r>
      <rPr>
        <sz val="11"/>
        <rFont val="Arial"/>
        <charset val="0"/>
      </rPr>
      <t>”</t>
    </r>
    <r>
      <rPr>
        <sz val="11"/>
        <rFont val="方正书宋_GBK"/>
        <charset val="0"/>
      </rPr>
      <t>茶盒</t>
    </r>
  </si>
  <si>
    <t xml:space="preserve">               10 x 6.9 x 7 cm</t>
  </si>
  <si>
    <r>
      <rPr>
        <sz val="11"/>
        <rFont val="Arial"/>
        <charset val="0"/>
      </rPr>
      <t>Коробка из-под новогоднего подарка «Вперед в космос!»   “</t>
    </r>
    <r>
      <rPr>
        <sz val="11"/>
        <rFont val="方正书宋_GBK"/>
        <charset val="0"/>
      </rPr>
      <t>向太空出发</t>
    </r>
    <r>
      <rPr>
        <sz val="11"/>
        <rFont val="Arial"/>
        <charset val="0"/>
      </rPr>
      <t xml:space="preserve">!” </t>
    </r>
    <r>
      <rPr>
        <sz val="11"/>
        <rFont val="方正书宋_GBK"/>
        <charset val="0"/>
      </rPr>
      <t>系列新年礼物盒</t>
    </r>
  </si>
  <si>
    <r>
      <rPr>
        <sz val="11"/>
        <color indexed="8"/>
        <rFont val="Arial"/>
        <charset val="0"/>
      </rPr>
      <t>8,5 х 12 см, высота 12,5 см     8.5 x 12cm</t>
    </r>
    <r>
      <rPr>
        <sz val="11"/>
        <color indexed="8"/>
        <rFont val="汉仪书宋二KW"/>
        <charset val="0"/>
      </rPr>
      <t>，高</t>
    </r>
    <r>
      <rPr>
        <sz val="11"/>
        <color indexed="8"/>
        <rFont val="Arial"/>
        <charset val="0"/>
      </rPr>
      <t>12.5cm</t>
    </r>
  </si>
  <si>
    <r>
      <rPr>
        <sz val="11"/>
        <rFont val="Arial"/>
        <charset val="0"/>
      </rPr>
      <t>Поднос «Олимпиада-80. Добро пожаловать!»                        “1980</t>
    </r>
    <r>
      <rPr>
        <sz val="11"/>
        <rFont val="方正书宋_GBK"/>
        <charset val="0"/>
      </rPr>
      <t>奥林匹克欢迎您！</t>
    </r>
    <r>
      <rPr>
        <sz val="11"/>
        <rFont val="Arial"/>
        <charset val="0"/>
      </rPr>
      <t>”</t>
    </r>
    <r>
      <rPr>
        <sz val="11"/>
        <rFont val="方正书宋_GBK"/>
        <charset val="0"/>
      </rPr>
      <t>纪念托盘</t>
    </r>
  </si>
  <si>
    <t xml:space="preserve">37 х 31 см             </t>
  </si>
  <si>
    <r>
      <rPr>
        <sz val="11"/>
        <rFont val="Arial"/>
        <charset val="0"/>
      </rPr>
      <t>Сигареты "Союз Аполлон"
“</t>
    </r>
    <r>
      <rPr>
        <sz val="11"/>
        <rFont val="方正书宋_GBK"/>
        <charset val="0"/>
      </rPr>
      <t>阿波罗联盟</t>
    </r>
    <r>
      <rPr>
        <sz val="11"/>
        <rFont val="Arial"/>
        <charset val="0"/>
      </rPr>
      <t>”</t>
    </r>
    <r>
      <rPr>
        <sz val="11"/>
        <rFont val="方正书宋_GBK"/>
        <charset val="0"/>
      </rPr>
      <t>香烟</t>
    </r>
  </si>
  <si>
    <r>
      <rPr>
        <sz val="11"/>
        <color indexed="8"/>
        <rFont val="Times New Roman"/>
        <charset val="1"/>
      </rPr>
      <t>бумага, типографская печать</t>
    </r>
    <r>
      <rPr>
        <sz val="11"/>
        <color indexed="8"/>
        <rFont val="汉仪书宋二KW"/>
        <charset val="0"/>
      </rPr>
      <t>纸制品、印刷品</t>
    </r>
  </si>
  <si>
    <t>размеры в пределах 20 х 20 х 2,5 см
在20×20×2.5厘米范围内的尺寸</t>
  </si>
  <si>
    <r>
      <rPr>
        <sz val="11"/>
        <rFont val="Arial"/>
        <charset val="0"/>
      </rPr>
      <t>Сигареты "Лайка"
“</t>
    </r>
    <r>
      <rPr>
        <sz val="11"/>
        <rFont val="方正书宋_GBK"/>
        <charset val="0"/>
      </rPr>
      <t>莱卡</t>
    </r>
    <r>
      <rPr>
        <sz val="11"/>
        <rFont val="Arial"/>
        <charset val="0"/>
      </rPr>
      <t>”</t>
    </r>
    <r>
      <rPr>
        <sz val="11"/>
        <rFont val="方正书宋_GBK"/>
        <charset val="0"/>
      </rPr>
      <t>香烟</t>
    </r>
  </si>
  <si>
    <t>53х22х70 мм</t>
  </si>
  <si>
    <r>
      <rPr>
        <sz val="11"/>
        <rFont val="Arial"/>
        <charset val="0"/>
      </rPr>
      <t>Сигареты «Южные»                “</t>
    </r>
    <r>
      <rPr>
        <sz val="11"/>
        <rFont val="宋体"/>
        <charset val="134"/>
      </rPr>
      <t>南方</t>
    </r>
    <r>
      <rPr>
        <sz val="11"/>
        <rFont val="Arial"/>
        <charset val="0"/>
      </rPr>
      <t>”</t>
    </r>
    <r>
      <rPr>
        <sz val="11"/>
        <rFont val="宋体"/>
        <charset val="134"/>
      </rPr>
      <t>香烟</t>
    </r>
  </si>
  <si>
    <r>
      <rPr>
        <sz val="11"/>
        <rFont val="Arial"/>
        <charset val="0"/>
      </rPr>
      <t>Трубочный табак «Золотое руно» “</t>
    </r>
    <r>
      <rPr>
        <sz val="11"/>
        <rFont val="宋体"/>
        <charset val="134"/>
      </rPr>
      <t>金羊毛</t>
    </r>
    <r>
      <rPr>
        <sz val="11"/>
        <rFont val="Arial"/>
        <charset val="0"/>
      </rPr>
      <t>”</t>
    </r>
    <r>
      <rPr>
        <sz val="11"/>
        <rFont val="宋体"/>
        <charset val="134"/>
      </rPr>
      <t>旱烟</t>
    </r>
  </si>
  <si>
    <r>
      <rPr>
        <sz val="11"/>
        <rFont val="Arial"/>
        <charset val="0"/>
      </rPr>
      <t>Сигареты «Ява»  “</t>
    </r>
    <r>
      <rPr>
        <sz val="11"/>
        <rFont val="宋体"/>
        <charset val="134"/>
      </rPr>
      <t>亚瓦</t>
    </r>
    <r>
      <rPr>
        <sz val="11"/>
        <rFont val="Arial"/>
        <charset val="0"/>
      </rPr>
      <t>”</t>
    </r>
    <r>
      <rPr>
        <sz val="11"/>
        <rFont val="宋体"/>
        <charset val="134"/>
      </rPr>
      <t>香烟</t>
    </r>
  </si>
  <si>
    <r>
      <rPr>
        <sz val="11"/>
        <rFont val="Arial"/>
        <charset val="0"/>
      </rPr>
      <t>Папиросы «Любительские»    “</t>
    </r>
    <r>
      <rPr>
        <sz val="11"/>
        <rFont val="方正书宋_GBK"/>
        <charset val="0"/>
      </rPr>
      <t>爱好者</t>
    </r>
    <r>
      <rPr>
        <sz val="11"/>
        <rFont val="Arial"/>
        <charset val="0"/>
      </rPr>
      <t>”</t>
    </r>
    <r>
      <rPr>
        <sz val="11"/>
        <rFont val="方正书宋_GBK"/>
        <charset val="0"/>
      </rPr>
      <t>牌纸嘴香烟</t>
    </r>
  </si>
  <si>
    <r>
      <rPr>
        <sz val="11"/>
        <rFont val="Times New Roman"/>
        <charset val="1"/>
      </rPr>
      <t xml:space="preserve">Папиросы "Беломорканал"
</t>
    </r>
    <r>
      <rPr>
        <sz val="11"/>
        <rFont val="方正书宋_GBK"/>
        <charset val="1"/>
      </rPr>
      <t>纸张</t>
    </r>
    <r>
      <rPr>
        <sz val="11"/>
        <rFont val="Times New Roman"/>
        <charset val="1"/>
      </rPr>
      <t>“Belgorical”</t>
    </r>
  </si>
  <si>
    <r>
      <rPr>
        <sz val="11"/>
        <rFont val="Times New Roman"/>
        <charset val="1"/>
      </rPr>
      <t xml:space="preserve">Папиросы "Север"
</t>
    </r>
    <r>
      <rPr>
        <sz val="11"/>
        <rFont val="方正书宋_GBK"/>
        <charset val="1"/>
      </rPr>
      <t>北烟</t>
    </r>
  </si>
  <si>
    <t>Папиросы "Казбек"</t>
  </si>
  <si>
    <r>
      <rPr>
        <sz val="11"/>
        <rFont val="Times New Roman"/>
        <charset val="1"/>
      </rPr>
      <t>Папиросы "Герцеговина Флор
“</t>
    </r>
    <r>
      <rPr>
        <sz val="11"/>
        <rFont val="方正书宋_GBK"/>
        <charset val="1"/>
      </rPr>
      <t>墨塞哥维纳植物。</t>
    </r>
    <r>
      <rPr>
        <sz val="11"/>
        <rFont val="Times New Roman"/>
        <charset val="1"/>
      </rPr>
      <t>”</t>
    </r>
  </si>
  <si>
    <r>
      <rPr>
        <sz val="11"/>
        <rFont val="Arial"/>
        <charset val="0"/>
      </rPr>
      <t>Сувенирный набор спичек «Знаете, каким он парнем был…»                                             “</t>
    </r>
    <r>
      <rPr>
        <sz val="11"/>
        <rFont val="方正书宋_GBK"/>
        <charset val="0"/>
      </rPr>
      <t>您可知他曾经是一个什么样的小伙子</t>
    </r>
    <r>
      <rPr>
        <sz val="11"/>
        <rFont val="Arial"/>
        <charset val="0"/>
      </rPr>
      <t xml:space="preserve">” </t>
    </r>
    <r>
      <rPr>
        <sz val="11"/>
        <rFont val="方正书宋_GBK"/>
        <charset val="0"/>
      </rPr>
      <t>系列纪念火柴</t>
    </r>
  </si>
  <si>
    <r>
      <rPr>
        <sz val="11"/>
        <color indexed="8"/>
        <rFont val="Arial"/>
        <charset val="0"/>
      </rPr>
      <t>бумага, типографская печать</t>
    </r>
    <r>
      <rPr>
        <sz val="11"/>
        <color indexed="8"/>
        <rFont val="汉仪书宋二KW"/>
        <charset val="0"/>
      </rPr>
      <t>纸制品、印刷品</t>
    </r>
  </si>
  <si>
    <r>
      <rPr>
        <sz val="11"/>
        <color indexed="8"/>
        <rFont val="Arial"/>
        <charset val="0"/>
      </rPr>
      <t>размеры в пределах 35 х 25 х 3 см</t>
    </r>
    <r>
      <rPr>
        <sz val="11"/>
        <color indexed="8"/>
        <rFont val="汉仪书宋二KW"/>
        <charset val="0"/>
      </rPr>
      <t>尺寸</t>
    </r>
    <r>
      <rPr>
        <sz val="11"/>
        <color indexed="8"/>
        <rFont val="Arial"/>
        <charset val="0"/>
      </rPr>
      <t xml:space="preserve">35 х 25 х 3 </t>
    </r>
    <r>
      <rPr>
        <sz val="11"/>
        <color indexed="8"/>
        <rFont val="汉仪书宋二KW"/>
        <charset val="0"/>
      </rPr>
      <t>厘米</t>
    </r>
  </si>
  <si>
    <t>3·37</t>
  </si>
  <si>
    <r>
      <rPr>
        <sz val="11"/>
        <rFont val="Arial"/>
        <charset val="0"/>
      </rPr>
      <t>Коллекция этикеток от спичечных коробков «Спартакиада народов СССР» 
“</t>
    </r>
    <r>
      <rPr>
        <sz val="11"/>
        <rFont val="方正书宋_GBK"/>
        <charset val="0"/>
      </rPr>
      <t>苏联人民运动会</t>
    </r>
    <r>
      <rPr>
        <sz val="11"/>
        <rFont val="Arial"/>
        <charset val="0"/>
      </rPr>
      <t>”</t>
    </r>
    <r>
      <rPr>
        <sz val="11"/>
        <rFont val="方正书宋_GBK"/>
        <charset val="0"/>
      </rPr>
      <t>系列火柴盒贴画藏品</t>
    </r>
  </si>
  <si>
    <r>
      <rPr>
        <sz val="11"/>
        <color indexed="8"/>
        <rFont val="Arial"/>
        <charset val="0"/>
      </rPr>
      <t xml:space="preserve">бумага, типографская печать; наклеены на один лист бумаги                            </t>
    </r>
    <r>
      <rPr>
        <sz val="11"/>
        <color indexed="8"/>
        <rFont val="汉仪书宋二KW"/>
        <charset val="0"/>
      </rPr>
      <t>纸、印刷；</t>
    </r>
    <r>
      <rPr>
        <sz val="11"/>
        <color indexed="8"/>
        <rFont val="Arial"/>
        <charset val="0"/>
      </rPr>
      <t xml:space="preserve"> </t>
    </r>
    <r>
      <rPr>
        <sz val="11"/>
        <color indexed="8"/>
        <rFont val="汉仪书宋二KW"/>
        <charset val="0"/>
      </rPr>
      <t>粘贴在同一张纸上</t>
    </r>
  </si>
  <si>
    <t>размеры в пределах 35 х 25 см
尺寸在35×25厘米之间</t>
  </si>
  <si>
    <r>
      <rPr>
        <sz val="11"/>
        <rFont val="Arial"/>
        <charset val="0"/>
      </rPr>
      <t>Коллекция этикеток от спичечных коробков «Моды» “</t>
    </r>
    <r>
      <rPr>
        <sz val="11"/>
        <rFont val="方正书宋_GBK"/>
        <charset val="0"/>
      </rPr>
      <t>时尚</t>
    </r>
    <r>
      <rPr>
        <sz val="11"/>
        <rFont val="Arial"/>
        <charset val="0"/>
      </rPr>
      <t>”</t>
    </r>
    <r>
      <rPr>
        <sz val="11"/>
        <rFont val="方正书宋_GBK"/>
        <charset val="0"/>
      </rPr>
      <t>系列火柴盒贴画藏品</t>
    </r>
  </si>
  <si>
    <r>
      <rPr>
        <sz val="11"/>
        <rFont val="Arial"/>
        <charset val="0"/>
      </rPr>
      <t>Коллекция этикеток от спичечных коробков «50 лет Октябрьской революции»“</t>
    </r>
    <r>
      <rPr>
        <sz val="11"/>
        <rFont val="方正书宋_GBK"/>
        <charset val="0"/>
      </rPr>
      <t>十月革命</t>
    </r>
    <r>
      <rPr>
        <sz val="11"/>
        <rFont val="Arial"/>
        <charset val="0"/>
      </rPr>
      <t>50</t>
    </r>
    <r>
      <rPr>
        <sz val="11"/>
        <rFont val="方正书宋_GBK"/>
        <charset val="0"/>
      </rPr>
      <t>年</t>
    </r>
    <r>
      <rPr>
        <sz val="11"/>
        <rFont val="Arial"/>
        <charset val="0"/>
      </rPr>
      <t>”</t>
    </r>
    <r>
      <rPr>
        <sz val="11"/>
        <rFont val="方正书宋_GBK"/>
        <charset val="0"/>
      </rPr>
      <t>系列火柴盒贴画藏品</t>
    </r>
  </si>
  <si>
    <r>
      <rPr>
        <sz val="11"/>
        <rFont val="Arial"/>
        <charset val="0"/>
      </rPr>
      <t>Коллекция этикеток от спичечных коробков «40 лет Аэрофлоту» “</t>
    </r>
    <r>
      <rPr>
        <sz val="11"/>
        <rFont val="方正书宋_GBK"/>
        <charset val="0"/>
      </rPr>
      <t>苏联民航</t>
    </r>
    <r>
      <rPr>
        <sz val="11"/>
        <rFont val="Arial"/>
        <charset val="0"/>
      </rPr>
      <t>40</t>
    </r>
    <r>
      <rPr>
        <sz val="11"/>
        <rFont val="方正书宋_GBK"/>
        <charset val="0"/>
      </rPr>
      <t>年</t>
    </r>
    <r>
      <rPr>
        <sz val="11"/>
        <rFont val="Arial"/>
        <charset val="0"/>
      </rPr>
      <t>”</t>
    </r>
    <r>
      <rPr>
        <sz val="11"/>
        <rFont val="方正书宋_GBK"/>
        <charset val="0"/>
      </rPr>
      <t>系列火柴盒贴画藏品</t>
    </r>
  </si>
  <si>
    <t>размеры в пределах 35 х 25 см 尺寸 35 х 25厘米
尺寸在35×25厘米之间</t>
  </si>
  <si>
    <t>3·38</t>
  </si>
  <si>
    <r>
      <rPr>
        <sz val="11"/>
        <rFont val="Arial"/>
        <charset val="134"/>
      </rPr>
      <t>20</t>
    </r>
    <r>
      <rPr>
        <sz val="11"/>
        <rFont val="方正书宋_GBK"/>
        <charset val="134"/>
      </rPr>
      <t>件作品一套，只保留了</t>
    </r>
    <r>
      <rPr>
        <sz val="11"/>
        <rFont val="Arial"/>
        <charset val="134"/>
      </rPr>
      <t>3</t>
    </r>
    <r>
      <rPr>
        <sz val="11"/>
        <rFont val="方正书宋_GBK"/>
        <charset val="134"/>
      </rPr>
      <t>件</t>
    </r>
  </si>
  <si>
    <r>
      <rPr>
        <sz val="11"/>
        <rFont val="Arial"/>
        <charset val="0"/>
      </rPr>
      <t xml:space="preserve">Коллекция этикеток от спичечных коробков «Бюро международного молодежного туризма "Спутник"»   </t>
    </r>
    <r>
      <rPr>
        <sz val="11"/>
        <rFont val="方正书宋_GBK"/>
        <charset val="0"/>
      </rPr>
      <t>《</t>
    </r>
    <r>
      <rPr>
        <sz val="11"/>
        <rFont val="Arial"/>
        <charset val="0"/>
      </rPr>
      <t>“</t>
    </r>
    <r>
      <rPr>
        <sz val="11"/>
        <rFont val="方正书宋_GBK"/>
        <charset val="0"/>
      </rPr>
      <t>卫星</t>
    </r>
    <r>
      <rPr>
        <sz val="11"/>
        <rFont val="Arial"/>
        <charset val="0"/>
      </rPr>
      <t>”</t>
    </r>
    <r>
      <rPr>
        <sz val="11"/>
        <rFont val="方正书宋_GBK"/>
        <charset val="0"/>
      </rPr>
      <t>国际青年旅游局》系列火柴盒贴画藏品</t>
    </r>
  </si>
  <si>
    <t>размеры в пределах 35 х 25 см尺寸35 х 25 厘米
尺寸在35×25厘米之间</t>
  </si>
  <si>
    <r>
      <rPr>
        <sz val="11"/>
        <rFont val="Arial"/>
        <charset val="0"/>
      </rPr>
      <t>Коллекция этикеток от спичечных коробков «Аэрофлот. Летайте в наши страны!»
“</t>
    </r>
    <r>
      <rPr>
        <sz val="11"/>
        <rFont val="方正书宋_GBK"/>
        <charset val="0"/>
      </rPr>
      <t>苏联民航</t>
    </r>
    <r>
      <rPr>
        <sz val="11"/>
        <rFont val="Arial"/>
        <charset val="0"/>
      </rPr>
      <t>-</t>
    </r>
    <r>
      <rPr>
        <sz val="11"/>
        <rFont val="方正书宋_GBK"/>
        <charset val="0"/>
      </rPr>
      <t>飞向祖国！</t>
    </r>
    <r>
      <rPr>
        <sz val="11"/>
        <rFont val="Arial"/>
        <charset val="0"/>
      </rPr>
      <t>”</t>
    </r>
    <r>
      <rPr>
        <sz val="11"/>
        <rFont val="方正书宋_GBK"/>
        <charset val="0"/>
      </rPr>
      <t>系列火柴盒贴画藏品</t>
    </r>
  </si>
  <si>
    <r>
      <rPr>
        <sz val="11"/>
        <rFont val="Arial"/>
        <charset val="0"/>
      </rPr>
      <t>Коллекция этикеток от спичечных коробков «Универсиада Москва 1973»“1973</t>
    </r>
    <r>
      <rPr>
        <sz val="11"/>
        <rFont val="方正书宋_GBK"/>
        <charset val="0"/>
      </rPr>
      <t>年莫斯科世界大学生运动会</t>
    </r>
    <r>
      <rPr>
        <sz val="11"/>
        <rFont val="Arial"/>
        <charset val="0"/>
      </rPr>
      <t>”</t>
    </r>
    <r>
      <rPr>
        <sz val="11"/>
        <rFont val="方正书宋_GBK"/>
        <charset val="0"/>
      </rPr>
      <t>系列火柴盒贴画藏品</t>
    </r>
  </si>
  <si>
    <r>
      <rPr>
        <sz val="11"/>
        <color indexed="8"/>
        <rFont val="Arial"/>
        <charset val="0"/>
      </rPr>
      <t>размеры в пределах 35 х 25 см</t>
    </r>
    <r>
      <rPr>
        <sz val="11"/>
        <color indexed="8"/>
        <rFont val="汉仪书宋二KW"/>
        <charset val="0"/>
      </rPr>
      <t>尺寸</t>
    </r>
    <r>
      <rPr>
        <sz val="11"/>
        <color indexed="8"/>
        <rFont val="Arial"/>
        <charset val="0"/>
      </rPr>
      <t>35 х 25</t>
    </r>
    <r>
      <rPr>
        <sz val="11"/>
        <color indexed="8"/>
        <rFont val="汉仪书宋二KW"/>
        <charset val="0"/>
      </rPr>
      <t>厘米</t>
    </r>
  </si>
  <si>
    <r>
      <rPr>
        <sz val="11"/>
        <rFont val="Arial"/>
        <charset val="0"/>
      </rPr>
      <t xml:space="preserve">Pair of Cosmic vases with portraits of Yury Gagarin and Konstantin Tsiolkosvky
</t>
    </r>
    <r>
      <rPr>
        <sz val="11"/>
        <rFont val="方正书宋_GBK"/>
        <charset val="0"/>
      </rPr>
      <t>一对宇宙花瓶与尤里</t>
    </r>
    <r>
      <rPr>
        <sz val="11"/>
        <rFont val="Arial"/>
        <charset val="0"/>
      </rPr>
      <t>·</t>
    </r>
    <r>
      <rPr>
        <sz val="11"/>
        <rFont val="方正书宋_GBK"/>
        <charset val="0"/>
      </rPr>
      <t>加加林和康斯坦丁</t>
    </r>
    <r>
      <rPr>
        <sz val="11"/>
        <rFont val="Arial"/>
        <charset val="0"/>
      </rPr>
      <t>·</t>
    </r>
    <r>
      <rPr>
        <sz val="11"/>
        <rFont val="方正书宋_GBK"/>
        <charset val="0"/>
      </rPr>
      <t>齐奥尔科斯夫基的肖像。</t>
    </r>
  </si>
  <si>
    <r>
      <rPr>
        <sz val="11"/>
        <color indexed="8"/>
        <rFont val="Arial"/>
        <charset val="0"/>
      </rPr>
      <t xml:space="preserve">фарфор </t>
    </r>
    <r>
      <rPr>
        <sz val="11"/>
        <color indexed="8"/>
        <rFont val="汉仪书宋二KW"/>
        <charset val="0"/>
      </rPr>
      <t>瓷器</t>
    </r>
  </si>
  <si>
    <t>H=43 cm</t>
  </si>
  <si>
    <r>
      <rPr>
        <sz val="11"/>
        <rFont val="Arial"/>
        <charset val="0"/>
      </rPr>
      <t>Электропылесос УП-1          UP-1</t>
    </r>
    <r>
      <rPr>
        <sz val="11"/>
        <rFont val="方正书宋_GBK"/>
        <charset val="0"/>
      </rPr>
      <t>型电吸尘器</t>
    </r>
  </si>
  <si>
    <r>
      <rPr>
        <sz val="11"/>
        <color indexed="8"/>
        <rFont val="Arial"/>
        <charset val="0"/>
      </rPr>
      <t>Пластик, металлы , промышленное произв-во</t>
    </r>
    <r>
      <rPr>
        <sz val="11"/>
        <color indexed="8"/>
        <rFont val="汉仪书宋二KW"/>
        <charset val="0"/>
      </rPr>
      <t>塑料、金属、工业制品</t>
    </r>
  </si>
  <si>
    <t xml:space="preserve">300х307х345 мм                    </t>
  </si>
  <si>
    <t>3·118</t>
  </si>
  <si>
    <r>
      <rPr>
        <sz val="11"/>
        <rFont val="Arial"/>
        <charset val="0"/>
      </rPr>
      <t>Пылесос "Ракета-7"  “</t>
    </r>
    <r>
      <rPr>
        <sz val="11"/>
        <rFont val="方正书宋_GBK"/>
        <charset val="0"/>
      </rPr>
      <t>火箭</t>
    </r>
    <r>
      <rPr>
        <sz val="11"/>
        <rFont val="Arial"/>
        <charset val="0"/>
      </rPr>
      <t>-7”</t>
    </r>
    <r>
      <rPr>
        <sz val="11"/>
        <rFont val="方正书宋_GBK"/>
        <charset val="0"/>
      </rPr>
      <t>牌吸尘器</t>
    </r>
  </si>
  <si>
    <t xml:space="preserve">525х200х220 мм             </t>
  </si>
  <si>
    <t>3-技术美学研究所工作室 Studio of VNIITE</t>
  </si>
  <si>
    <t>3·120</t>
  </si>
  <si>
    <r>
      <rPr>
        <sz val="11"/>
        <rFont val="Times New Roman"/>
        <charset val="1"/>
      </rPr>
      <t>Шланг гибкий к пылесосу "Ракета-7"
“</t>
    </r>
    <r>
      <rPr>
        <sz val="11"/>
        <rFont val="方正书宋_GBK"/>
        <charset val="1"/>
      </rPr>
      <t>火箭</t>
    </r>
    <r>
      <rPr>
        <sz val="11"/>
        <rFont val="Times New Roman"/>
        <charset val="1"/>
      </rPr>
      <t>-7</t>
    </r>
    <r>
      <rPr>
        <sz val="11"/>
        <rFont val="方正书宋_GBK"/>
        <charset val="1"/>
      </rPr>
      <t>软管可吸尘器</t>
    </r>
    <r>
      <rPr>
        <sz val="11"/>
        <rFont val="Times New Roman"/>
        <charset val="1"/>
      </rPr>
      <t>”</t>
    </r>
  </si>
  <si>
    <t>Резина, металл, карболит. Заводское производ-ство
橡胶，金属，聚苯乙烯.工厂生产</t>
  </si>
  <si>
    <t>Длина 1410 мм, диаметр 60 мм
长度1410毫米，直径60毫米</t>
  </si>
  <si>
    <r>
      <rPr>
        <sz val="11"/>
        <rFont val="Times New Roman"/>
        <charset val="1"/>
      </rPr>
      <t>Трубка удлинительная к пылесосу "Ракета-7"
“7”</t>
    </r>
    <r>
      <rPr>
        <sz val="11"/>
        <rFont val="方正书宋_GBK"/>
        <charset val="1"/>
      </rPr>
      <t>火箭</t>
    </r>
    <r>
      <rPr>
        <sz val="11"/>
        <rFont val="Times New Roman"/>
        <charset val="1"/>
      </rPr>
      <t>“</t>
    </r>
    <r>
      <rPr>
        <sz val="11"/>
        <rFont val="方正书宋_GBK"/>
        <charset val="1"/>
      </rPr>
      <t>真空吸尘器加长管</t>
    </r>
    <r>
      <rPr>
        <sz val="11"/>
        <rFont val="Times New Roman"/>
        <charset val="1"/>
      </rPr>
      <t>”</t>
    </r>
  </si>
  <si>
    <t>Сплав алюминиевый, эмаль. Заводское произ-водство
铝合金，搪瓷工厂生产</t>
  </si>
  <si>
    <t>Длина 480 мм, диаметр 36 мм
长度480毫米，直径36毫米</t>
  </si>
  <si>
    <r>
      <rPr>
        <sz val="11"/>
        <rFont val="Times New Roman"/>
        <charset val="1"/>
      </rPr>
      <t>Насадка большая к пылесосу "Ракета-7"
“7</t>
    </r>
    <r>
      <rPr>
        <sz val="11"/>
        <rFont val="方正书宋_GBK"/>
        <charset val="1"/>
      </rPr>
      <t>号火箭。</t>
    </r>
    <r>
      <rPr>
        <sz val="11"/>
        <rFont val="Times New Roman"/>
        <charset val="1"/>
      </rPr>
      <t>”</t>
    </r>
  </si>
  <si>
    <t>Сплав алюминиевый, карболит, пенорезина, эмаль. Заводское производство
合金：铝，聚苯乙烯，泡沫塑料，搪瓷.工厂生产</t>
  </si>
  <si>
    <t>227х90х70 мм</t>
  </si>
  <si>
    <r>
      <rPr>
        <sz val="11"/>
        <color rgb="FF000000"/>
        <rFont val="Arial"/>
        <charset val="0"/>
      </rPr>
      <t>Пылесос "Saturnas"                  "Saturnas"</t>
    </r>
    <r>
      <rPr>
        <sz val="11"/>
        <color rgb="FF000000"/>
        <rFont val="方正书宋_GBK"/>
        <charset val="0"/>
      </rPr>
      <t xml:space="preserve">牌吸尘器                                </t>
    </r>
    <r>
      <rPr>
        <b/>
        <sz val="11"/>
        <color rgb="FFFF0000"/>
        <rFont val="方正书宋_GBK"/>
        <charset val="0"/>
      </rPr>
      <t xml:space="preserve">                        </t>
    </r>
    <r>
      <rPr>
        <b/>
        <sz val="11"/>
        <color rgb="FF000000"/>
        <rFont val="方正书宋_GBK"/>
        <charset val="0"/>
      </rPr>
      <t>COPY OF HOOVER CONSTELLATION</t>
    </r>
  </si>
  <si>
    <t xml:space="preserve">350 х 320 х 275 мм                       </t>
  </si>
  <si>
    <t>3·121</t>
  </si>
  <si>
    <r>
      <rPr>
        <sz val="11"/>
        <rFont val="Arial"/>
        <charset val="0"/>
      </rPr>
      <t>Часы настольные механические "Молния" марки 285-ЧБН  “</t>
    </r>
    <r>
      <rPr>
        <sz val="11"/>
        <rFont val="方正书宋_GBK"/>
        <charset val="0"/>
      </rPr>
      <t>闪电</t>
    </r>
    <r>
      <rPr>
        <sz val="11"/>
        <rFont val="Arial"/>
        <charset val="0"/>
      </rPr>
      <t>”285-CHBN</t>
    </r>
    <r>
      <rPr>
        <sz val="11"/>
        <rFont val="方正书宋_GBK"/>
        <charset val="0"/>
      </rPr>
      <t>台式闹钟</t>
    </r>
  </si>
  <si>
    <t xml:space="preserve">170,00х70,00х155,00 мм          </t>
  </si>
  <si>
    <t>3·144</t>
  </si>
  <si>
    <r>
      <rPr>
        <sz val="11"/>
        <rFont val="Arial"/>
        <charset val="0"/>
      </rPr>
      <t>Часы маятниковые «Янтарь»“</t>
    </r>
    <r>
      <rPr>
        <sz val="11"/>
        <rFont val="方正书宋_GBK"/>
        <charset val="0"/>
      </rPr>
      <t>琥珀</t>
    </r>
    <r>
      <rPr>
        <sz val="11"/>
        <rFont val="Arial"/>
        <charset val="0"/>
      </rPr>
      <t>”</t>
    </r>
    <r>
      <rPr>
        <sz val="11"/>
        <rFont val="方正书宋_GBK"/>
        <charset val="0"/>
      </rPr>
      <t>牌摆钟</t>
    </r>
  </si>
  <si>
    <r>
      <rPr>
        <sz val="11"/>
        <color indexed="8"/>
        <rFont val="Arial"/>
        <charset val="0"/>
      </rPr>
      <t xml:space="preserve">Пластик, металл, дерево                      </t>
    </r>
    <r>
      <rPr>
        <sz val="11"/>
        <color indexed="8"/>
        <rFont val="汉仪书宋二KW"/>
        <charset val="0"/>
      </rPr>
      <t>塑料、金属、木材</t>
    </r>
  </si>
  <si>
    <t xml:space="preserve">31 х 10 х 45 см             </t>
  </si>
  <si>
    <t>“GOLDEN ERA OF SOVIET DESIGN “</t>
  </si>
  <si>
    <t>3</t>
  </si>
  <si>
    <r>
      <rPr>
        <sz val="11"/>
        <rFont val="Arial"/>
        <charset val="0"/>
      </rPr>
      <t xml:space="preserve">Настольный светильник </t>
    </r>
    <r>
      <rPr>
        <sz val="11"/>
        <rFont val="方正书宋_GBK"/>
        <charset val="0"/>
      </rPr>
      <t>台灯</t>
    </r>
  </si>
  <si>
    <r>
      <rPr>
        <sz val="11"/>
        <color indexed="8"/>
        <rFont val="Arial"/>
        <charset val="0"/>
      </rPr>
      <t>высота в пределах 50 см</t>
    </r>
    <r>
      <rPr>
        <sz val="11"/>
        <color indexed="8"/>
        <rFont val="汉仪书宋二KW"/>
        <charset val="0"/>
      </rPr>
      <t>高度在</t>
    </r>
    <r>
      <rPr>
        <sz val="11"/>
        <color indexed="8"/>
        <rFont val="Arial"/>
        <charset val="0"/>
      </rPr>
      <t>50</t>
    </r>
    <r>
      <rPr>
        <sz val="11"/>
        <color indexed="8"/>
        <rFont val="汉仪书宋二KW"/>
        <charset val="0"/>
      </rPr>
      <t>厘米内</t>
    </r>
  </si>
  <si>
    <t>Private archive- collection of Svetlana Usova (Nizhny Novgorod) 
Архив-коллекция Светланы Усовой
斯维特拉娜·乌索娃收藏（下诺夫哥罗德）</t>
  </si>
  <si>
    <t>3·22</t>
  </si>
  <si>
    <r>
      <rPr>
        <sz val="11"/>
        <rFont val="Arial"/>
        <charset val="134"/>
      </rPr>
      <t>3</t>
    </r>
    <r>
      <rPr>
        <sz val="11"/>
        <rFont val="方正书宋_GBK"/>
        <charset val="134"/>
      </rPr>
      <t>件作品一套</t>
    </r>
  </si>
  <si>
    <r>
      <rPr>
        <sz val="11"/>
        <rFont val="Arial"/>
        <charset val="0"/>
      </rPr>
      <t>Складывающийся настольный светильник</t>
    </r>
    <r>
      <rPr>
        <sz val="11"/>
        <rFont val="方正书宋_GBK"/>
        <charset val="0"/>
      </rPr>
      <t>折叠台灯</t>
    </r>
  </si>
  <si>
    <r>
      <rPr>
        <sz val="11"/>
        <rFont val="Arial"/>
        <charset val="0"/>
      </rPr>
      <t xml:space="preserve">Складывающийся настольный светильник </t>
    </r>
    <r>
      <rPr>
        <sz val="11"/>
        <rFont val="方正书宋_GBK"/>
        <charset val="0"/>
      </rPr>
      <t>折叠台灯</t>
    </r>
  </si>
  <si>
    <r>
      <rPr>
        <sz val="11"/>
        <color rgb="FF000000"/>
        <rFont val="Arial"/>
        <charset val="0"/>
      </rPr>
      <t>Мопед «ЗИФ-77»  “ZIF-77 ”</t>
    </r>
    <r>
      <rPr>
        <sz val="11"/>
        <color rgb="FF000000"/>
        <rFont val="方正书宋_GBK"/>
        <charset val="0"/>
      </rPr>
      <t xml:space="preserve">摩托自行车          </t>
    </r>
  </si>
  <si>
    <r>
      <rPr>
        <sz val="11"/>
        <color indexed="8"/>
        <rFont val="Arial"/>
        <charset val="0"/>
      </rPr>
      <t>Пластик, ручная сборка</t>
    </r>
    <r>
      <rPr>
        <sz val="11"/>
        <color indexed="8"/>
        <rFont val="汉仪书宋二KW"/>
        <charset val="0"/>
      </rPr>
      <t>塑料、手工制品</t>
    </r>
  </si>
  <si>
    <r>
      <rPr>
        <sz val="11"/>
        <color indexed="8"/>
        <rFont val="Arial"/>
        <charset val="0"/>
      </rPr>
      <t>габаритный размер в пределах 2000 х 1500 х 900 мм</t>
    </r>
    <r>
      <rPr>
        <sz val="11"/>
        <color indexed="8"/>
        <rFont val="汉仪书宋二KW"/>
        <charset val="0"/>
      </rPr>
      <t>整体尺寸在</t>
    </r>
    <r>
      <rPr>
        <sz val="11"/>
        <color indexed="8"/>
        <rFont val="Arial"/>
        <charset val="0"/>
      </rPr>
      <t>2000 x 1500 x 900</t>
    </r>
    <r>
      <rPr>
        <sz val="11"/>
        <color indexed="8"/>
        <rFont val="汉仪书宋二KW"/>
        <charset val="0"/>
      </rPr>
      <t>毫米内</t>
    </r>
  </si>
  <si>
    <t>3·57</t>
  </si>
  <si>
    <r>
      <rPr>
        <sz val="11"/>
        <rFont val="Arial"/>
        <charset val="0"/>
      </rPr>
      <t xml:space="preserve">Велосипед детский двухколесный В-6                                   V-6 </t>
    </r>
    <r>
      <rPr>
        <sz val="11"/>
        <rFont val="方正书宋_GBK"/>
        <charset val="0"/>
      </rPr>
      <t>儿童双轮自行车</t>
    </r>
  </si>
  <si>
    <t xml:space="preserve">           1050 x 410 x 640 mm</t>
  </si>
  <si>
    <t>3·58</t>
  </si>
  <si>
    <r>
      <rPr>
        <sz val="11"/>
        <rFont val="Arial"/>
        <charset val="0"/>
      </rPr>
      <t>Велосипед «Кама» 113-613   “</t>
    </r>
    <r>
      <rPr>
        <sz val="11"/>
        <rFont val="方正书宋_GBK"/>
        <charset val="0"/>
      </rPr>
      <t>卡玛</t>
    </r>
    <r>
      <rPr>
        <sz val="11"/>
        <rFont val="Arial"/>
        <charset val="0"/>
      </rPr>
      <t xml:space="preserve">”113-613 </t>
    </r>
    <r>
      <rPr>
        <sz val="11"/>
        <rFont val="方正书宋_GBK"/>
        <charset val="0"/>
      </rPr>
      <t>自行车</t>
    </r>
  </si>
  <si>
    <t>1560 х 580 х 1200 мм</t>
  </si>
  <si>
    <t>3·59</t>
  </si>
  <si>
    <r>
      <rPr>
        <sz val="11"/>
        <rFont val="Arial"/>
        <charset val="0"/>
      </rPr>
      <t>Радиоприемник автомобильный А8 Установлен на фрагмент панели управления автомобиля М-20 "ПОБЕДА"   A8</t>
    </r>
    <r>
      <rPr>
        <sz val="11"/>
        <rFont val="方正书宋_GBK"/>
        <charset val="0"/>
      </rPr>
      <t>型车载收音机，适用于</t>
    </r>
    <r>
      <rPr>
        <sz val="11"/>
        <rFont val="Arial"/>
        <charset val="0"/>
      </rPr>
      <t xml:space="preserve">
“</t>
    </r>
    <r>
      <rPr>
        <sz val="11"/>
        <rFont val="方正书宋_GBK"/>
        <charset val="0"/>
      </rPr>
      <t>胜利</t>
    </r>
    <r>
      <rPr>
        <sz val="11"/>
        <rFont val="Arial"/>
        <charset val="0"/>
      </rPr>
      <t>”</t>
    </r>
    <r>
      <rPr>
        <sz val="11"/>
        <rFont val="方正书宋_GBK"/>
        <charset val="0"/>
      </rPr>
      <t>牌</t>
    </r>
    <r>
      <rPr>
        <sz val="11"/>
        <rFont val="Arial"/>
        <charset val="0"/>
      </rPr>
      <t>М-20</t>
    </r>
    <r>
      <rPr>
        <sz val="11"/>
        <rFont val="方正书宋_GBK"/>
        <charset val="0"/>
      </rPr>
      <t>型汽车控制面板。</t>
    </r>
  </si>
  <si>
    <t xml:space="preserve">          202x72x202 mm</t>
  </si>
  <si>
    <t>3·67</t>
  </si>
  <si>
    <r>
      <rPr>
        <sz val="11"/>
        <rFont val="Arial"/>
        <charset val="0"/>
      </rPr>
      <t>Радиоприемник «Фестиваль»  “</t>
    </r>
    <r>
      <rPr>
        <sz val="11"/>
        <rFont val="方正书宋_GBK"/>
        <charset val="0"/>
      </rPr>
      <t>联欢</t>
    </r>
    <r>
      <rPr>
        <sz val="11"/>
        <rFont val="Arial"/>
        <charset val="0"/>
      </rPr>
      <t xml:space="preserve">” </t>
    </r>
    <r>
      <rPr>
        <sz val="11"/>
        <rFont val="方正书宋_GBK"/>
        <charset val="0"/>
      </rPr>
      <t>收音机</t>
    </r>
  </si>
  <si>
    <t>660 х 424 х 311 мм</t>
  </si>
  <si>
    <t>3·68</t>
  </si>
  <si>
    <r>
      <rPr>
        <sz val="11"/>
        <rFont val="Arial"/>
        <charset val="0"/>
      </rPr>
      <t>Радиоприемник "Турист" (ПМП-56) ламповый, переносной  
“</t>
    </r>
    <r>
      <rPr>
        <sz val="11"/>
        <rFont val="方正书宋_GBK"/>
        <charset val="0"/>
      </rPr>
      <t>旅行者</t>
    </r>
    <r>
      <rPr>
        <sz val="11"/>
        <rFont val="Arial"/>
        <charset val="0"/>
      </rPr>
      <t>”</t>
    </r>
    <r>
      <rPr>
        <sz val="11"/>
        <rFont val="方正书宋_GBK"/>
        <charset val="0"/>
      </rPr>
      <t>便携式电子管收音机</t>
    </r>
    <r>
      <rPr>
        <sz val="11"/>
        <rFont val="Arial"/>
        <charset val="0"/>
      </rPr>
      <t>(PMP-56)</t>
    </r>
  </si>
  <si>
    <t xml:space="preserve">     255x77x165 mm</t>
  </si>
  <si>
    <t>3·69</t>
  </si>
  <si>
    <r>
      <rPr>
        <sz val="11"/>
        <rFont val="Arial"/>
        <charset val="0"/>
      </rPr>
      <t>Радиоприемник "Спутник", транзисторный, переносной"</t>
    </r>
    <r>
      <rPr>
        <sz val="11"/>
        <rFont val="方正书宋_GBK"/>
        <charset val="0"/>
      </rPr>
      <t>卫星</t>
    </r>
    <r>
      <rPr>
        <sz val="11"/>
        <rFont val="Arial"/>
        <charset val="0"/>
      </rPr>
      <t>"</t>
    </r>
    <r>
      <rPr>
        <sz val="11"/>
        <rFont val="方正书宋_GBK"/>
        <charset val="0"/>
      </rPr>
      <t>牌便携式晶体管收音机</t>
    </r>
  </si>
  <si>
    <t xml:space="preserve">    190.00x50.00x130.00 mm</t>
  </si>
  <si>
    <t>3·70</t>
  </si>
  <si>
    <r>
      <rPr>
        <sz val="11"/>
        <rFont val="Arial"/>
        <charset val="0"/>
      </rPr>
      <t xml:space="preserve">Приемник радиовещательный переносной "Spidola"      "Spidola" </t>
    </r>
    <r>
      <rPr>
        <sz val="11"/>
        <rFont val="方正书宋_GBK"/>
        <charset val="0"/>
      </rPr>
      <t>无线电广播收音机</t>
    </r>
    <r>
      <rPr>
        <sz val="11"/>
        <rFont val="Arial"/>
        <charset val="0"/>
      </rPr>
      <t xml:space="preserve"> </t>
    </r>
  </si>
  <si>
    <t xml:space="preserve">        285x100x205 mm</t>
  </si>
  <si>
    <t>3·71</t>
  </si>
  <si>
    <r>
      <rPr>
        <sz val="11"/>
        <rFont val="Arial"/>
        <charset val="0"/>
      </rPr>
      <t>Приемник радиовещательный "Атмосфера-2М"                         “</t>
    </r>
    <r>
      <rPr>
        <sz val="11"/>
        <rFont val="方正书宋_GBK"/>
        <charset val="0"/>
      </rPr>
      <t>阿特莫斯费拉</t>
    </r>
    <r>
      <rPr>
        <sz val="11"/>
        <rFont val="Arial"/>
        <charset val="0"/>
      </rPr>
      <t xml:space="preserve">-2M” </t>
    </r>
    <r>
      <rPr>
        <sz val="11"/>
        <rFont val="方正书宋_GBK"/>
        <charset val="0"/>
      </rPr>
      <t>型广播收音机</t>
    </r>
  </si>
  <si>
    <t xml:space="preserve">          220x160x70 mm</t>
  </si>
  <si>
    <t>3·72</t>
  </si>
  <si>
    <r>
      <rPr>
        <sz val="11"/>
        <rFont val="Arial"/>
        <charset val="0"/>
      </rPr>
      <t>Микроприемник "Микро"      “</t>
    </r>
    <r>
      <rPr>
        <sz val="11"/>
        <rFont val="方正书宋_GBK"/>
        <charset val="0"/>
      </rPr>
      <t>米克罗</t>
    </r>
    <r>
      <rPr>
        <sz val="11"/>
        <rFont val="Arial"/>
        <charset val="0"/>
      </rPr>
      <t>”</t>
    </r>
    <r>
      <rPr>
        <sz val="11"/>
        <rFont val="方正书宋_GBK"/>
        <charset val="0"/>
      </rPr>
      <t>微型收音机</t>
    </r>
  </si>
  <si>
    <r>
      <rPr>
        <sz val="11"/>
        <color indexed="8"/>
        <rFont val="Arial"/>
        <charset val="0"/>
      </rPr>
      <t xml:space="preserve">Микроприемник: 45х30х13 мм; корпус: 85х67х22 мм                 </t>
    </r>
    <r>
      <rPr>
        <sz val="11"/>
        <color indexed="8"/>
        <rFont val="汉仪书宋二KW"/>
        <charset val="0"/>
      </rPr>
      <t>微型收音机：</t>
    </r>
    <r>
      <rPr>
        <sz val="11"/>
        <color indexed="8"/>
        <rFont val="Arial"/>
        <charset val="0"/>
      </rPr>
      <t>45x30x13mm</t>
    </r>
    <r>
      <rPr>
        <sz val="11"/>
        <color indexed="8"/>
        <rFont val="汉仪书宋二KW"/>
        <charset val="0"/>
      </rPr>
      <t>；</t>
    </r>
    <r>
      <rPr>
        <sz val="11"/>
        <color indexed="8"/>
        <rFont val="Arial"/>
        <charset val="0"/>
      </rPr>
      <t xml:space="preserve"> </t>
    </r>
    <r>
      <rPr>
        <sz val="11"/>
        <color indexed="8"/>
        <rFont val="汉仪书宋二KW"/>
        <charset val="0"/>
      </rPr>
      <t>壳体：</t>
    </r>
    <r>
      <rPr>
        <sz val="11"/>
        <color indexed="8"/>
        <rFont val="Arial"/>
        <charset val="0"/>
      </rPr>
      <t>85x67x22mm</t>
    </r>
  </si>
  <si>
    <t>3·73</t>
  </si>
  <si>
    <r>
      <rPr>
        <sz val="11"/>
        <rFont val="Arial"/>
        <charset val="0"/>
      </rPr>
      <t>Радиоприемник "Этюд-2"       
"</t>
    </r>
    <r>
      <rPr>
        <sz val="11"/>
        <rFont val="方正书宋_GBK"/>
        <charset val="0"/>
      </rPr>
      <t>练习曲</t>
    </r>
    <r>
      <rPr>
        <sz val="11"/>
        <rFont val="Arial"/>
        <charset val="0"/>
      </rPr>
      <t>-2"</t>
    </r>
    <r>
      <rPr>
        <sz val="11"/>
        <rFont val="方正书宋_GBK"/>
        <charset val="0"/>
      </rPr>
      <t>收音机</t>
    </r>
  </si>
  <si>
    <t xml:space="preserve">           148x80x24 mm</t>
  </si>
  <si>
    <t>3·74</t>
  </si>
  <si>
    <r>
      <rPr>
        <sz val="11"/>
        <rFont val="Arial"/>
        <charset val="0"/>
      </rPr>
      <t>Радиоприемник "Ленинград 002" переносной  “</t>
    </r>
    <r>
      <rPr>
        <sz val="11"/>
        <rFont val="方正书宋_GBK"/>
        <charset val="0"/>
      </rPr>
      <t>列宁格勒</t>
    </r>
    <r>
      <rPr>
        <sz val="11"/>
        <rFont val="Arial"/>
        <charset val="0"/>
      </rPr>
      <t>002”</t>
    </r>
    <r>
      <rPr>
        <sz val="11"/>
        <rFont val="方正书宋_GBK"/>
        <charset val="0"/>
      </rPr>
      <t>便携式收音机</t>
    </r>
  </si>
  <si>
    <t xml:space="preserve">          390х390х164 mm</t>
  </si>
  <si>
    <t>3·75</t>
  </si>
  <si>
    <r>
      <rPr>
        <sz val="11"/>
        <rFont val="Arial"/>
        <charset val="0"/>
      </rPr>
      <t>Радиоприемник "Космос-М", миниатюрный, супергетеродинный“</t>
    </r>
    <r>
      <rPr>
        <sz val="11"/>
        <rFont val="方正书宋_GBK"/>
        <charset val="0"/>
      </rPr>
      <t>宇宙</t>
    </r>
    <r>
      <rPr>
        <sz val="11"/>
        <rFont val="Arial"/>
        <charset val="0"/>
      </rPr>
      <t>-M”</t>
    </r>
    <r>
      <rPr>
        <sz val="11"/>
        <rFont val="方正书宋_GBK"/>
        <charset val="0"/>
      </rPr>
      <t>小型超外差收音机</t>
    </r>
  </si>
  <si>
    <t xml:space="preserve">   60x70x28 mm</t>
  </si>
  <si>
    <t>3·76</t>
  </si>
  <si>
    <r>
      <rPr>
        <sz val="11"/>
        <rFont val="Arial"/>
        <charset val="0"/>
      </rPr>
      <t>Радиоприемник "Сокол-310" “</t>
    </r>
    <r>
      <rPr>
        <sz val="11"/>
        <rFont val="方正书宋_GBK"/>
        <charset val="0"/>
      </rPr>
      <t>鹰</t>
    </r>
    <r>
      <rPr>
        <sz val="11"/>
        <rFont val="Arial"/>
        <charset val="0"/>
      </rPr>
      <t>”</t>
    </r>
    <r>
      <rPr>
        <sz val="11"/>
        <rFont val="方正书宋_GBK"/>
        <charset val="0"/>
      </rPr>
      <t>牌收音机</t>
    </r>
  </si>
  <si>
    <t xml:space="preserve">            162x82x38 mm</t>
  </si>
  <si>
    <t>3·77</t>
  </si>
  <si>
    <r>
      <rPr>
        <sz val="11"/>
        <rFont val="Arial"/>
        <charset val="0"/>
      </rPr>
      <t>Магнитофон катушечный односкоростной (38,1 см/с) типа МЭЗ-17А  MEZ-17A</t>
    </r>
    <r>
      <rPr>
        <sz val="11"/>
        <rFont val="方正书宋_GBK"/>
        <charset val="0"/>
      </rPr>
      <t>型单速盘式录音机</t>
    </r>
    <r>
      <rPr>
        <sz val="11"/>
        <rFont val="Arial"/>
        <charset val="0"/>
      </rPr>
      <t>(38.1 cm / s)</t>
    </r>
  </si>
  <si>
    <t xml:space="preserve">               220x340x300 mm</t>
  </si>
  <si>
    <t>3·78</t>
  </si>
  <si>
    <r>
      <rPr>
        <sz val="11"/>
        <rFont val="Arial"/>
        <charset val="0"/>
      </rPr>
      <t>Магнитофон-проигрыватель "Яуза" - комбинированное устройство, ламповое, переносное“</t>
    </r>
    <r>
      <rPr>
        <sz val="11"/>
        <rFont val="方正书宋_GBK"/>
        <charset val="0"/>
      </rPr>
      <t>亚乌扎</t>
    </r>
    <r>
      <rPr>
        <sz val="11"/>
        <rFont val="Arial"/>
        <charset val="0"/>
      </rPr>
      <t>”</t>
    </r>
    <r>
      <rPr>
        <sz val="11"/>
        <rFont val="方正书宋_GBK"/>
        <charset val="0"/>
      </rPr>
      <t>牌便携式电子管录音</t>
    </r>
    <r>
      <rPr>
        <sz val="11"/>
        <rFont val="Arial"/>
        <charset val="0"/>
      </rPr>
      <t>/</t>
    </r>
    <r>
      <rPr>
        <sz val="11"/>
        <rFont val="方正书宋_GBK"/>
        <charset val="0"/>
      </rPr>
      <t>播放机</t>
    </r>
    <r>
      <rPr>
        <sz val="11"/>
        <rFont val="Arial"/>
        <charset val="0"/>
      </rPr>
      <t>(</t>
    </r>
    <r>
      <rPr>
        <sz val="11"/>
        <rFont val="方正书宋_GBK"/>
        <charset val="0"/>
      </rPr>
      <t>组合装置</t>
    </r>
    <r>
      <rPr>
        <sz val="11"/>
        <rFont val="Arial"/>
        <charset val="0"/>
      </rPr>
      <t>)</t>
    </r>
  </si>
  <si>
    <t xml:space="preserve">          470x360x215 mm</t>
  </si>
  <si>
    <t>3·79</t>
  </si>
  <si>
    <r>
      <rPr>
        <sz val="11"/>
        <rFont val="Arial"/>
        <charset val="0"/>
      </rPr>
      <t>Магнитофон «Днепр-10» “</t>
    </r>
    <r>
      <rPr>
        <sz val="11"/>
        <rFont val="方正书宋_GBK"/>
        <charset val="0"/>
      </rPr>
      <t>第聂伯罗</t>
    </r>
    <r>
      <rPr>
        <sz val="11"/>
        <rFont val="Arial"/>
        <charset val="0"/>
      </rPr>
      <t>-10”</t>
    </r>
    <r>
      <rPr>
        <sz val="11"/>
        <rFont val="方正书宋_GBK"/>
        <charset val="0"/>
      </rPr>
      <t>录音机</t>
    </r>
  </si>
  <si>
    <t>510 х 350 х 320 мм</t>
  </si>
  <si>
    <t>3·80</t>
  </si>
  <si>
    <r>
      <rPr>
        <sz val="11"/>
        <rFont val="Arial"/>
        <charset val="0"/>
      </rPr>
      <t>Магнитофон "Яуза-5" катушечный, переносной, двухскоростной, двухдорожечный, ламповый “</t>
    </r>
    <r>
      <rPr>
        <sz val="11"/>
        <rFont val="方正书宋_GBK"/>
        <charset val="0"/>
      </rPr>
      <t>亚乌扎</t>
    </r>
    <r>
      <rPr>
        <sz val="11"/>
        <rFont val="Arial"/>
        <charset val="0"/>
      </rPr>
      <t>-5”</t>
    </r>
    <r>
      <rPr>
        <sz val="11"/>
        <rFont val="方正书宋_GBK"/>
        <charset val="0"/>
      </rPr>
      <t>便携式双速双轨、电子管盘式录音机</t>
    </r>
  </si>
  <si>
    <t xml:space="preserve">      385x375x215 mm</t>
  </si>
  <si>
    <t>3·81</t>
  </si>
  <si>
    <r>
      <rPr>
        <sz val="11"/>
        <rFont val="Arial"/>
        <charset val="0"/>
      </rPr>
      <t>Магнитофон типа Репортер-ЗМ (М-75) катушечный“</t>
    </r>
    <r>
      <rPr>
        <sz val="11"/>
        <rFont val="方正书宋_GBK"/>
        <charset val="0"/>
      </rPr>
      <t>亚乌扎</t>
    </r>
    <r>
      <rPr>
        <sz val="11"/>
        <rFont val="Arial"/>
        <charset val="0"/>
      </rPr>
      <t>”</t>
    </r>
    <r>
      <rPr>
        <sz val="11"/>
        <rFont val="方正书宋_GBK"/>
        <charset val="0"/>
      </rPr>
      <t>牌便携式双速双轨、电子管盘式录音机</t>
    </r>
  </si>
  <si>
    <t>металл
金属
metal</t>
  </si>
  <si>
    <t>310х245х90 мм</t>
  </si>
  <si>
    <t>3·82</t>
  </si>
  <si>
    <r>
      <rPr>
        <sz val="11"/>
        <rFont val="Times New Roman"/>
        <charset val="1"/>
      </rPr>
      <t xml:space="preserve">Катушка магнитофона "Репортер-ЗМ" 
</t>
    </r>
    <r>
      <rPr>
        <sz val="11"/>
        <rFont val="方正书宋_GBK"/>
        <charset val="1"/>
      </rPr>
      <t>卡图什卡磁电话</t>
    </r>
    <r>
      <rPr>
        <sz val="11"/>
        <rFont val="Times New Roman"/>
        <charset val="1"/>
      </rPr>
      <t>“</t>
    </r>
    <r>
      <rPr>
        <sz val="11"/>
        <rFont val="方正书宋_GBK"/>
        <charset val="1"/>
      </rPr>
      <t>记者</t>
    </r>
    <r>
      <rPr>
        <sz val="11"/>
        <rFont val="Times New Roman"/>
        <charset val="1"/>
      </rPr>
      <t>ZM”</t>
    </r>
  </si>
  <si>
    <t>Пластмасса
等离子体</t>
  </si>
  <si>
    <t>Диаметр 100 мм, толщина 10 мм
直径100毫米，厚度10毫米</t>
  </si>
  <si>
    <r>
      <rPr>
        <sz val="11"/>
        <rFont val="Arial"/>
        <charset val="0"/>
      </rPr>
      <t>Магнитофон "Ростов-102-стерео"“</t>
    </r>
    <r>
      <rPr>
        <sz val="11"/>
        <rFont val="方正书宋_GBK"/>
        <charset val="0"/>
      </rPr>
      <t>罗斯托夫</t>
    </r>
    <r>
      <rPr>
        <sz val="11"/>
        <rFont val="Arial"/>
        <charset val="0"/>
      </rPr>
      <t>-102-</t>
    </r>
    <r>
      <rPr>
        <sz val="11"/>
        <rFont val="方正书宋_GBK"/>
        <charset val="0"/>
      </rPr>
      <t>立体</t>
    </r>
    <r>
      <rPr>
        <sz val="11"/>
        <rFont val="Arial"/>
        <charset val="0"/>
      </rPr>
      <t>”</t>
    </r>
    <r>
      <rPr>
        <sz val="11"/>
        <rFont val="方正书宋_GBK"/>
        <charset val="0"/>
      </rPr>
      <t>录音机</t>
    </r>
  </si>
  <si>
    <t xml:space="preserve">  540х400х190 mm</t>
  </si>
  <si>
    <t>3·83</t>
  </si>
  <si>
    <r>
      <rPr>
        <sz val="11"/>
        <rFont val="Arial"/>
        <charset val="0"/>
      </rPr>
      <t>Магнитола ВЭФ-260              VEF-260</t>
    </r>
    <r>
      <rPr>
        <sz val="11"/>
        <rFont val="方正书宋_GBK"/>
        <charset val="0"/>
      </rPr>
      <t>收录两用机</t>
    </r>
  </si>
  <si>
    <t xml:space="preserve">              410x100x240 mm</t>
  </si>
  <si>
    <t>3·84</t>
  </si>
  <si>
    <r>
      <rPr>
        <sz val="11"/>
        <rFont val="Arial"/>
        <charset val="0"/>
      </rPr>
      <t>Магнитофон кассетный "Электроника 311-стерео"  “</t>
    </r>
    <r>
      <rPr>
        <sz val="11"/>
        <rFont val="方正书宋_GBK"/>
        <charset val="0"/>
      </rPr>
      <t>电子</t>
    </r>
    <r>
      <rPr>
        <sz val="11"/>
        <rFont val="Arial"/>
        <charset val="0"/>
      </rPr>
      <t>311-</t>
    </r>
    <r>
      <rPr>
        <sz val="11"/>
        <rFont val="方正书宋_GBK"/>
        <charset val="0"/>
      </rPr>
      <t>立体声</t>
    </r>
    <r>
      <rPr>
        <sz val="11"/>
        <rFont val="Arial"/>
        <charset val="0"/>
      </rPr>
      <t>”</t>
    </r>
    <r>
      <rPr>
        <sz val="11"/>
        <rFont val="方正书宋_GBK"/>
        <charset val="0"/>
      </rPr>
      <t>盒式磁带录音机</t>
    </r>
  </si>
  <si>
    <t xml:space="preserve">         350x285x95 mm</t>
  </si>
  <si>
    <t>3·85</t>
  </si>
  <si>
    <r>
      <rPr>
        <sz val="11"/>
        <rFont val="Arial"/>
        <charset val="0"/>
      </rPr>
      <t>Электрофон транзисторный «Волна ЭФ-307-С-1»  
«</t>
    </r>
    <r>
      <rPr>
        <sz val="11"/>
        <rFont val="方正书宋_GBK"/>
        <charset val="0"/>
      </rPr>
      <t>声浪</t>
    </r>
    <r>
      <rPr>
        <sz val="11"/>
        <rFont val="Arial"/>
        <charset val="0"/>
      </rPr>
      <t xml:space="preserve"> EF-307-S-1»   </t>
    </r>
    <r>
      <rPr>
        <sz val="11"/>
        <rFont val="方正书宋_GBK"/>
        <charset val="0"/>
      </rPr>
      <t>晶体管电唱机</t>
    </r>
  </si>
  <si>
    <t xml:space="preserve">           480 x 260 x 118 mm</t>
  </si>
  <si>
    <t>3·86</t>
  </si>
  <si>
    <r>
      <rPr>
        <sz val="11"/>
        <rFont val="Arial"/>
        <charset val="0"/>
      </rPr>
      <t>Аппарат киносъемочный "Нева-2"“</t>
    </r>
    <r>
      <rPr>
        <sz val="11"/>
        <rFont val="方正书宋_GBK"/>
        <charset val="0"/>
      </rPr>
      <t>涅瓦</t>
    </r>
    <r>
      <rPr>
        <sz val="11"/>
        <rFont val="Arial"/>
        <charset val="0"/>
      </rPr>
      <t>-2”</t>
    </r>
    <r>
      <rPr>
        <sz val="11"/>
        <rFont val="方正书宋_GBK"/>
        <charset val="0"/>
      </rPr>
      <t>摄像机</t>
    </r>
  </si>
  <si>
    <t xml:space="preserve">         165x100x150 mm</t>
  </si>
  <si>
    <t>3·88</t>
  </si>
  <si>
    <r>
      <rPr>
        <sz val="11"/>
        <rFont val="Arial"/>
        <charset val="0"/>
      </rPr>
      <t xml:space="preserve">Рукоятка приставная со спусковым курком для аппарата киносъемочного </t>
    </r>
    <r>
      <rPr>
        <sz val="11"/>
        <rFont val="方正书宋_GBK"/>
        <charset val="0"/>
      </rPr>
      <t>摄影器材专用带扳机手柄</t>
    </r>
  </si>
  <si>
    <t xml:space="preserve">            150x70x17 mm</t>
  </si>
  <si>
    <t>3·89</t>
  </si>
  <si>
    <r>
      <rPr>
        <sz val="11"/>
        <rFont val="Arial"/>
        <charset val="0"/>
      </rPr>
      <t>Аппарат киносъемочный «Quarz M» (Кварц М)
“Quarz M”(</t>
    </r>
    <r>
      <rPr>
        <sz val="11"/>
        <rFont val="方正书宋_GBK"/>
        <charset val="0"/>
      </rPr>
      <t>石英</t>
    </r>
    <r>
      <rPr>
        <sz val="11"/>
        <rFont val="Arial"/>
        <charset val="0"/>
      </rPr>
      <t>M)</t>
    </r>
    <r>
      <rPr>
        <sz val="11"/>
        <rFont val="方正书宋_GBK"/>
        <charset val="0"/>
      </rPr>
      <t>电影摄像机</t>
    </r>
  </si>
  <si>
    <t xml:space="preserve">            145x120x62 mm</t>
  </si>
  <si>
    <t>3·90</t>
  </si>
  <si>
    <r>
      <rPr>
        <sz val="11"/>
        <rFont val="Arial"/>
        <charset val="0"/>
      </rPr>
      <t>Аппарат киносъемочный «Киев 16-С3»  
“</t>
    </r>
    <r>
      <rPr>
        <sz val="11"/>
        <rFont val="方正书宋_GBK"/>
        <charset val="0"/>
      </rPr>
      <t>基辅</t>
    </r>
    <r>
      <rPr>
        <sz val="11"/>
        <rFont val="Arial"/>
        <charset val="0"/>
      </rPr>
      <t xml:space="preserve"> 16-S3”</t>
    </r>
    <r>
      <rPr>
        <sz val="11"/>
        <rFont val="方正书宋_GBK"/>
        <charset val="0"/>
      </rPr>
      <t>电影摄像机</t>
    </r>
  </si>
  <si>
    <t xml:space="preserve">         200x60x130 mm</t>
  </si>
  <si>
    <t>3·91</t>
  </si>
  <si>
    <r>
      <rPr>
        <sz val="11"/>
        <rFont val="Arial"/>
        <charset val="0"/>
      </rPr>
      <t xml:space="preserve">Рукоятка приставная пистолетного типа </t>
    </r>
    <r>
      <rPr>
        <sz val="11"/>
        <rFont val="方正书宋_GBK"/>
        <charset val="0"/>
      </rPr>
      <t>枪型手柄</t>
    </r>
  </si>
  <si>
    <t xml:space="preserve">        115x30x150 mm</t>
  </si>
  <si>
    <t>3·92</t>
  </si>
  <si>
    <r>
      <rPr>
        <sz val="11"/>
        <rFont val="Arial"/>
        <charset val="0"/>
      </rPr>
      <t>Аппарат киносъемочный "ЛАНТАН"     “</t>
    </r>
    <r>
      <rPr>
        <sz val="11"/>
        <rFont val="方正书宋_GBK"/>
        <charset val="0"/>
      </rPr>
      <t>兰丹</t>
    </r>
    <r>
      <rPr>
        <sz val="11"/>
        <rFont val="Arial"/>
        <charset val="0"/>
      </rPr>
      <t xml:space="preserve"> ”</t>
    </r>
    <r>
      <rPr>
        <sz val="11"/>
        <rFont val="方正书宋_GBK"/>
        <charset val="0"/>
      </rPr>
      <t>牌电影摄像机</t>
    </r>
  </si>
  <si>
    <t xml:space="preserve">          195x65x135 mm</t>
  </si>
  <si>
    <t>3·93</t>
  </si>
  <si>
    <r>
      <rPr>
        <sz val="11"/>
        <rFont val="Arial"/>
        <charset val="0"/>
      </rPr>
      <t xml:space="preserve">Ручка приставная                      </t>
    </r>
    <r>
      <rPr>
        <sz val="11"/>
        <rFont val="方正书宋_GBK"/>
        <charset val="0"/>
      </rPr>
      <t>活动手柄</t>
    </r>
  </si>
  <si>
    <t xml:space="preserve">            110x80x50 mm</t>
  </si>
  <si>
    <t>3·94</t>
  </si>
  <si>
    <r>
      <rPr>
        <sz val="11"/>
        <rFont val="Arial"/>
        <charset val="0"/>
      </rPr>
      <t>Аппарат киносъемочный КВАРЦ 1х8С-2   “</t>
    </r>
    <r>
      <rPr>
        <sz val="11"/>
        <rFont val="方正书宋_GBK"/>
        <charset val="0"/>
      </rPr>
      <t>石英</t>
    </r>
    <r>
      <rPr>
        <sz val="11"/>
        <rFont val="Arial"/>
        <charset val="0"/>
      </rPr>
      <t>1x8S-2”</t>
    </r>
    <r>
      <rPr>
        <sz val="11"/>
        <rFont val="方正书宋_GBK"/>
        <charset val="0"/>
      </rPr>
      <t>电影摄像机</t>
    </r>
  </si>
  <si>
    <t xml:space="preserve">               200x190x60 mm</t>
  </si>
  <si>
    <t>3·95</t>
  </si>
  <si>
    <r>
      <rPr>
        <sz val="11"/>
        <rFont val="Arial"/>
        <charset val="0"/>
      </rPr>
      <t>Фотоаппарат "Зоркий-10" в футляре     “</t>
    </r>
    <r>
      <rPr>
        <sz val="11"/>
        <rFont val="方正书宋_GBK"/>
        <charset val="0"/>
      </rPr>
      <t>佐尔基</t>
    </r>
    <r>
      <rPr>
        <sz val="11"/>
        <rFont val="Arial"/>
        <charset val="0"/>
      </rPr>
      <t>-10”</t>
    </r>
    <r>
      <rPr>
        <sz val="11"/>
        <rFont val="方正书宋_GBK"/>
        <charset val="0"/>
      </rPr>
      <t>照相机</t>
    </r>
    <r>
      <rPr>
        <sz val="11"/>
        <rFont val="Arial"/>
        <charset val="0"/>
      </rPr>
      <t>),</t>
    </r>
    <r>
      <rPr>
        <sz val="11"/>
        <rFont val="方正书宋_GBK"/>
        <charset val="0"/>
      </rPr>
      <t>带相机套</t>
    </r>
  </si>
  <si>
    <r>
      <rPr>
        <sz val="11"/>
        <color indexed="8"/>
        <rFont val="Arial"/>
        <charset val="0"/>
      </rPr>
      <t>размер фотоаппарата: 74 × 72 × 130 мм</t>
    </r>
    <r>
      <rPr>
        <sz val="11"/>
        <color indexed="8"/>
        <rFont val="汉仪书宋二KW"/>
        <charset val="0"/>
      </rPr>
      <t>相机尺寸</t>
    </r>
    <r>
      <rPr>
        <sz val="11"/>
        <color indexed="8"/>
        <rFont val="Arial"/>
        <charset val="0"/>
      </rPr>
      <t>74 × 72 × 130</t>
    </r>
  </si>
  <si>
    <t>3·98</t>
  </si>
  <si>
    <r>
      <rPr>
        <sz val="11"/>
        <rFont val="Arial"/>
        <charset val="0"/>
      </rPr>
      <t>Фотоаппарат "Горизонт". В футляре. Объектив "ОФ-28П" 2,8/28 мм.  “</t>
    </r>
    <r>
      <rPr>
        <sz val="11"/>
        <rFont val="方正书宋_GBK"/>
        <charset val="0"/>
      </rPr>
      <t>地平线</t>
    </r>
    <r>
      <rPr>
        <sz val="11"/>
        <rFont val="Arial"/>
        <charset val="0"/>
      </rPr>
      <t>”</t>
    </r>
    <r>
      <rPr>
        <sz val="11"/>
        <rFont val="方正书宋_GBK"/>
        <charset val="0"/>
      </rPr>
      <t>牌照相机。采用相机套包装。镜头</t>
    </r>
    <r>
      <rPr>
        <sz val="11"/>
        <rFont val="Arial"/>
        <charset val="0"/>
      </rPr>
      <t>“ OF-28P((</t>
    </r>
    <r>
      <rPr>
        <sz val="11"/>
        <rFont val="方正书宋_GBK"/>
        <charset val="0"/>
      </rPr>
      <t>焦距</t>
    </r>
    <r>
      <rPr>
        <sz val="11"/>
        <rFont val="Arial"/>
        <charset val="0"/>
      </rPr>
      <t>28</t>
    </r>
    <r>
      <rPr>
        <sz val="11"/>
        <rFont val="方正书宋_GBK"/>
        <charset val="0"/>
      </rPr>
      <t>毫米、光圈值</t>
    </r>
    <r>
      <rPr>
        <sz val="11"/>
        <rFont val="Arial"/>
        <charset val="0"/>
      </rPr>
      <t>1:2.8))” 2.8 / 28mm</t>
    </r>
    <r>
      <rPr>
        <sz val="11"/>
        <rFont val="方正书宋_GBK"/>
        <charset val="0"/>
      </rPr>
      <t>。</t>
    </r>
  </si>
  <si>
    <t xml:space="preserve">        165x110x80 mm</t>
  </si>
  <si>
    <t>3·99</t>
  </si>
  <si>
    <r>
      <rPr>
        <sz val="11"/>
        <rFont val="Arial"/>
        <charset val="0"/>
      </rPr>
      <t>Фотоаппарат "Зенит -ЕМ" с олимпийской символикой, в футляре   “</t>
    </r>
    <r>
      <rPr>
        <sz val="11"/>
        <rFont val="方正书宋_GBK"/>
        <charset val="0"/>
      </rPr>
      <t>泽尼特</t>
    </r>
    <r>
      <rPr>
        <sz val="11"/>
        <rFont val="Arial"/>
        <charset val="0"/>
      </rPr>
      <t>-EM”</t>
    </r>
    <r>
      <rPr>
        <sz val="11"/>
        <rFont val="方正书宋_GBK"/>
        <charset val="0"/>
      </rPr>
      <t>相机</t>
    </r>
    <r>
      <rPr>
        <sz val="11"/>
        <rFont val="Arial"/>
        <charset val="0"/>
      </rPr>
      <t>(</t>
    </r>
    <r>
      <rPr>
        <sz val="11"/>
        <rFont val="方正书宋_GBK"/>
        <charset val="0"/>
      </rPr>
      <t>机身带有奥林匹克标志</t>
    </r>
    <r>
      <rPr>
        <sz val="11"/>
        <rFont val="Arial"/>
        <charset val="0"/>
      </rPr>
      <t>)</t>
    </r>
    <r>
      <rPr>
        <sz val="11"/>
        <rFont val="方正书宋_GBK"/>
        <charset val="0"/>
      </rPr>
      <t>，相机套包装。</t>
    </r>
  </si>
  <si>
    <r>
      <rPr>
        <sz val="11"/>
        <color indexed="8"/>
        <rFont val="Arial"/>
        <charset val="0"/>
      </rPr>
      <t xml:space="preserve">Фотоаппарат: 138х98х93 мм; футляр: 146х106х100 мм                </t>
    </r>
    <r>
      <rPr>
        <sz val="11"/>
        <color indexed="8"/>
        <rFont val="汉仪书宋二KW"/>
        <charset val="0"/>
      </rPr>
      <t>相机：</t>
    </r>
    <r>
      <rPr>
        <sz val="11"/>
        <color indexed="8"/>
        <rFont val="Arial"/>
        <charset val="0"/>
      </rPr>
      <t>138x98x93mm</t>
    </r>
    <r>
      <rPr>
        <sz val="11"/>
        <color indexed="8"/>
        <rFont val="汉仪书宋二KW"/>
        <charset val="0"/>
      </rPr>
      <t>；</t>
    </r>
    <r>
      <rPr>
        <sz val="11"/>
        <color indexed="8"/>
        <rFont val="Arial"/>
        <charset val="0"/>
      </rPr>
      <t xml:space="preserve"> </t>
    </r>
    <r>
      <rPr>
        <sz val="11"/>
        <color indexed="8"/>
        <rFont val="汉仪书宋二KW"/>
        <charset val="0"/>
      </rPr>
      <t>相机套：</t>
    </r>
    <r>
      <rPr>
        <sz val="11"/>
        <color indexed="8"/>
        <rFont val="Arial"/>
        <charset val="0"/>
      </rPr>
      <t>146х106х100mm</t>
    </r>
  </si>
  <si>
    <t>3·100</t>
  </si>
  <si>
    <r>
      <rPr>
        <sz val="11"/>
        <rFont val="Arial"/>
        <charset val="0"/>
      </rPr>
      <t xml:space="preserve">Фотоаппарат "Смена-Символ" со встроенным объективом 
</t>
    </r>
    <r>
      <rPr>
        <sz val="11"/>
        <rFont val="方正书宋_GBK"/>
        <charset val="0"/>
      </rPr>
      <t>司米娜</t>
    </r>
    <r>
      <rPr>
        <sz val="11"/>
        <rFont val="Arial"/>
        <charset val="0"/>
      </rPr>
      <t>“</t>
    </r>
    <r>
      <rPr>
        <sz val="11"/>
        <rFont val="方正书宋_GBK"/>
        <charset val="0"/>
      </rPr>
      <t>标志</t>
    </r>
    <r>
      <rPr>
        <sz val="11"/>
        <rFont val="Arial"/>
        <charset val="0"/>
      </rPr>
      <t>”(Smena Symbol)</t>
    </r>
    <r>
      <rPr>
        <sz val="11"/>
        <rFont val="方正书宋_GBK"/>
        <charset val="0"/>
      </rPr>
      <t>内置镜头相机</t>
    </r>
  </si>
  <si>
    <t xml:space="preserve">    135x95x70 mm</t>
  </si>
  <si>
    <t>3·101</t>
  </si>
  <si>
    <r>
      <rPr>
        <sz val="11"/>
        <rFont val="Arial"/>
        <charset val="0"/>
      </rPr>
      <t>Фоторужье "ФС-3" (фотоаппарат "Зенит-ЕС" и объектив "Таир-3-ФС) со сменным объективом "Гелиос-44-2" и пятью светофильтрами. Объективы "Таир-3-ФС" и "Гелиос-44-2"                                                 
“ FS-3”</t>
    </r>
    <r>
      <rPr>
        <sz val="11"/>
        <rFont val="方正书宋_GBK"/>
        <charset val="0"/>
      </rPr>
      <t>枪托式照相机</t>
    </r>
    <r>
      <rPr>
        <sz val="11"/>
        <rFont val="Arial"/>
        <charset val="0"/>
      </rPr>
      <t>(“</t>
    </r>
    <r>
      <rPr>
        <sz val="11"/>
        <rFont val="方正书宋_GBK"/>
        <charset val="0"/>
      </rPr>
      <t>泽尼特</t>
    </r>
    <r>
      <rPr>
        <sz val="11"/>
        <rFont val="Arial"/>
        <charset val="0"/>
      </rPr>
      <t>-EM”</t>
    </r>
    <r>
      <rPr>
        <sz val="11"/>
        <rFont val="方正书宋_GBK"/>
        <charset val="0"/>
      </rPr>
      <t>照相机和</t>
    </r>
    <r>
      <rPr>
        <sz val="11"/>
        <rFont val="Arial"/>
        <charset val="0"/>
      </rPr>
      <t>“</t>
    </r>
    <r>
      <rPr>
        <sz val="11"/>
        <rFont val="方正书宋_GBK"/>
        <charset val="0"/>
      </rPr>
      <t>塔伊勒</t>
    </r>
    <r>
      <rPr>
        <sz val="11"/>
        <rFont val="Arial"/>
        <charset val="0"/>
      </rPr>
      <t>-3-FS”</t>
    </r>
    <r>
      <rPr>
        <sz val="11"/>
        <rFont val="方正书宋_GBK"/>
        <charset val="0"/>
      </rPr>
      <t>镜头</t>
    </r>
    <r>
      <rPr>
        <sz val="11"/>
        <rFont val="Arial"/>
        <charset val="0"/>
      </rPr>
      <t>)</t>
    </r>
    <r>
      <rPr>
        <sz val="11"/>
        <rFont val="方正书宋_GBK"/>
        <charset val="0"/>
      </rPr>
      <t>，配有可换</t>
    </r>
    <r>
      <rPr>
        <sz val="11"/>
        <rFont val="Arial"/>
        <charset val="0"/>
      </rPr>
      <t>“</t>
    </r>
    <r>
      <rPr>
        <sz val="11"/>
        <rFont val="方正书宋_GBK"/>
        <charset val="0"/>
      </rPr>
      <t>格利奥斯</t>
    </r>
    <r>
      <rPr>
        <sz val="11"/>
        <rFont val="Arial"/>
        <charset val="0"/>
      </rPr>
      <t>-44-2”</t>
    </r>
    <r>
      <rPr>
        <sz val="11"/>
        <rFont val="方正书宋_GBK"/>
        <charset val="0"/>
      </rPr>
      <t>镜头、</t>
    </r>
    <r>
      <rPr>
        <sz val="11"/>
        <rFont val="Arial"/>
        <charset val="0"/>
      </rPr>
      <t xml:space="preserve"> </t>
    </r>
    <r>
      <rPr>
        <sz val="11"/>
        <rFont val="方正书宋_GBK"/>
        <charset val="0"/>
      </rPr>
      <t>五个滤光镜。</t>
    </r>
    <r>
      <rPr>
        <sz val="11"/>
        <rFont val="Arial"/>
        <charset val="0"/>
      </rPr>
      <t>“</t>
    </r>
    <r>
      <rPr>
        <sz val="11"/>
        <rFont val="方正书宋_GBK"/>
        <charset val="0"/>
      </rPr>
      <t>塔伊勒</t>
    </r>
    <r>
      <rPr>
        <sz val="11"/>
        <rFont val="Arial"/>
        <charset val="0"/>
      </rPr>
      <t>-3-FS”</t>
    </r>
    <r>
      <rPr>
        <sz val="11"/>
        <rFont val="方正书宋_GBK"/>
        <charset val="0"/>
      </rPr>
      <t>和</t>
    </r>
    <r>
      <rPr>
        <sz val="11"/>
        <rFont val="Arial"/>
        <charset val="0"/>
      </rPr>
      <t>“</t>
    </r>
    <r>
      <rPr>
        <sz val="11"/>
        <rFont val="方正书宋_GBK"/>
        <charset val="0"/>
      </rPr>
      <t>格利奥斯</t>
    </r>
    <r>
      <rPr>
        <sz val="11"/>
        <rFont val="Arial"/>
        <charset val="0"/>
      </rPr>
      <t>-44-2”</t>
    </r>
    <r>
      <rPr>
        <sz val="11"/>
        <rFont val="方正书宋_GBK"/>
        <charset val="0"/>
      </rPr>
      <t>镜头。</t>
    </r>
  </si>
  <si>
    <r>
      <rPr>
        <sz val="11"/>
        <color indexed="8"/>
        <rFont val="Arial"/>
        <charset val="0"/>
      </rPr>
      <t>70 х 20 х 15 см в собранном виде</t>
    </r>
    <r>
      <rPr>
        <sz val="11"/>
        <color indexed="8"/>
        <rFont val="汉仪书宋二KW"/>
        <charset val="0"/>
      </rPr>
      <t>组装后尺寸</t>
    </r>
    <r>
      <rPr>
        <sz val="11"/>
        <color indexed="8"/>
        <rFont val="Arial"/>
        <charset val="0"/>
      </rPr>
      <t>70 х 20 х 15</t>
    </r>
    <r>
      <rPr>
        <sz val="11"/>
        <color indexed="8"/>
        <rFont val="汉仪书宋二KW"/>
        <charset val="0"/>
      </rPr>
      <t>厘米</t>
    </r>
  </si>
  <si>
    <t>3·102</t>
  </si>
  <si>
    <r>
      <rPr>
        <sz val="11"/>
        <rFont val="Arial"/>
        <charset val="0"/>
      </rPr>
      <t>Телерадиола «Жигули-59»   “</t>
    </r>
    <r>
      <rPr>
        <sz val="11"/>
        <rFont val="方正书宋_GBK"/>
        <charset val="0"/>
      </rPr>
      <t>日古利</t>
    </r>
    <r>
      <rPr>
        <sz val="11"/>
        <rFont val="Arial"/>
        <charset val="0"/>
      </rPr>
      <t>-59”</t>
    </r>
    <r>
      <rPr>
        <sz val="11"/>
        <rFont val="方正书宋_GBK"/>
        <charset val="0"/>
      </rPr>
      <t>电视、电唱、收音三用机</t>
    </r>
  </si>
  <si>
    <t>945 х 415 х 645 мм</t>
  </si>
  <si>
    <t>3·103</t>
  </si>
  <si>
    <r>
      <rPr>
        <sz val="11"/>
        <rFont val="Arial"/>
        <charset val="0"/>
      </rPr>
      <t>Телевизор "Москва" переносной, тип ПП-5У    “</t>
    </r>
    <r>
      <rPr>
        <sz val="11"/>
        <rFont val="方正书宋_GBK"/>
        <charset val="0"/>
      </rPr>
      <t>莫斯科</t>
    </r>
    <r>
      <rPr>
        <sz val="11"/>
        <rFont val="Arial"/>
        <charset val="0"/>
      </rPr>
      <t xml:space="preserve">” </t>
    </r>
    <r>
      <rPr>
        <sz val="11"/>
        <rFont val="方正书宋_GBK"/>
        <charset val="0"/>
      </rPr>
      <t>牌</t>
    </r>
    <r>
      <rPr>
        <sz val="11"/>
        <rFont val="Arial"/>
        <charset val="0"/>
      </rPr>
      <t>PP-5U</t>
    </r>
    <r>
      <rPr>
        <sz val="11"/>
        <rFont val="方正书宋_GBK"/>
        <charset val="0"/>
      </rPr>
      <t>型便携式电视机</t>
    </r>
  </si>
  <si>
    <t xml:space="preserve">           320x200x365 mm</t>
  </si>
  <si>
    <t>3·104</t>
  </si>
  <si>
    <r>
      <rPr>
        <sz val="11"/>
        <rFont val="Arial"/>
        <charset val="0"/>
      </rPr>
      <t>Телевизор "Вечер" тип ЗК-48 стационарный кинескопный  “</t>
    </r>
    <r>
      <rPr>
        <sz val="11"/>
        <rFont val="方正书宋_GBK"/>
        <charset val="0"/>
      </rPr>
      <t>夜晚</t>
    </r>
    <r>
      <rPr>
        <sz val="11"/>
        <rFont val="Arial"/>
        <charset val="0"/>
      </rPr>
      <t>”</t>
    </r>
    <r>
      <rPr>
        <sz val="11"/>
        <rFont val="方正书宋_GBK"/>
        <charset val="0"/>
      </rPr>
      <t>牌</t>
    </r>
    <r>
      <rPr>
        <sz val="11"/>
        <rFont val="Arial"/>
        <charset val="0"/>
      </rPr>
      <t>ZK-48</t>
    </r>
    <r>
      <rPr>
        <sz val="11"/>
        <rFont val="方正书宋_GBK"/>
        <charset val="0"/>
      </rPr>
      <t>型显影管电视</t>
    </r>
  </si>
  <si>
    <t xml:space="preserve">                      630х300х460 mm</t>
  </si>
  <si>
    <t>3·105</t>
  </si>
  <si>
    <r>
      <rPr>
        <sz val="11"/>
        <rFont val="Arial"/>
        <charset val="0"/>
      </rPr>
      <t>Телевизор "Юность-2"               “</t>
    </r>
    <r>
      <rPr>
        <sz val="11"/>
        <rFont val="方正书宋_GBK"/>
        <charset val="0"/>
      </rPr>
      <t>青年</t>
    </r>
    <r>
      <rPr>
        <sz val="11"/>
        <rFont val="Arial"/>
        <charset val="0"/>
      </rPr>
      <t>-2”</t>
    </r>
    <r>
      <rPr>
        <sz val="11"/>
        <rFont val="方正书宋_GBK"/>
        <charset val="0"/>
      </rPr>
      <t>型电视机</t>
    </r>
  </si>
  <si>
    <t xml:space="preserve">  305x205x240 mm</t>
  </si>
  <si>
    <t>3·107</t>
  </si>
  <si>
    <r>
      <rPr>
        <sz val="11"/>
        <rFont val="Arial"/>
        <charset val="0"/>
      </rPr>
      <t xml:space="preserve">Телевизор "Электроника-11" переносной кинескопный “ </t>
    </r>
    <r>
      <rPr>
        <sz val="11"/>
        <rFont val="方正书宋_GBK"/>
        <charset val="0"/>
      </rPr>
      <t>电子</t>
    </r>
    <r>
      <rPr>
        <sz val="11"/>
        <rFont val="Arial"/>
        <charset val="0"/>
      </rPr>
      <t>-11”</t>
    </r>
    <r>
      <rPr>
        <sz val="11"/>
        <rFont val="方正书宋_GBK"/>
        <charset val="0"/>
      </rPr>
      <t>型便携式显像管电视机</t>
    </r>
  </si>
  <si>
    <t xml:space="preserve">   160x215x95 mm</t>
  </si>
  <si>
    <t>3·108</t>
  </si>
  <si>
    <r>
      <rPr>
        <sz val="11"/>
        <rFont val="Arial"/>
        <charset val="0"/>
      </rPr>
      <t>Вентилятор настольный «ВЭ-1»      “ VE-1”</t>
    </r>
    <r>
      <rPr>
        <sz val="11"/>
        <rFont val="方正书宋_GBK"/>
        <charset val="0"/>
      </rPr>
      <t>型台式风扇</t>
    </r>
  </si>
  <si>
    <r>
      <rPr>
        <sz val="11"/>
        <color indexed="8"/>
        <rFont val="Arial"/>
        <charset val="0"/>
      </rPr>
      <t>размеры в пределах: диаметр лопастей 40 см, высота 50 см, глубина 25 см</t>
    </r>
    <r>
      <rPr>
        <sz val="11"/>
        <color indexed="8"/>
        <rFont val="汉仪书宋二KW"/>
        <charset val="0"/>
      </rPr>
      <t>尺寸：刀片直径</t>
    </r>
    <r>
      <rPr>
        <sz val="11"/>
        <color indexed="8"/>
        <rFont val="Arial"/>
        <charset val="0"/>
      </rPr>
      <t>40</t>
    </r>
    <r>
      <rPr>
        <sz val="11"/>
        <color indexed="8"/>
        <rFont val="汉仪书宋二KW"/>
        <charset val="0"/>
      </rPr>
      <t>厘米，高度</t>
    </r>
    <r>
      <rPr>
        <sz val="11"/>
        <color indexed="8"/>
        <rFont val="Arial"/>
        <charset val="0"/>
      </rPr>
      <t>50</t>
    </r>
    <r>
      <rPr>
        <sz val="11"/>
        <color indexed="8"/>
        <rFont val="汉仪书宋二KW"/>
        <charset val="0"/>
      </rPr>
      <t>厘米，深度</t>
    </r>
    <r>
      <rPr>
        <sz val="11"/>
        <color indexed="8"/>
        <rFont val="Arial"/>
        <charset val="0"/>
      </rPr>
      <t>25</t>
    </r>
    <r>
      <rPr>
        <sz val="11"/>
        <color indexed="8"/>
        <rFont val="汉仪书宋二KW"/>
        <charset val="0"/>
      </rPr>
      <t>厘米</t>
    </r>
  </si>
  <si>
    <t>3·123</t>
  </si>
  <si>
    <r>
      <rPr>
        <sz val="11"/>
        <rFont val="Arial"/>
        <charset val="0"/>
      </rPr>
      <t>Вентилятор</t>
    </r>
    <r>
      <rPr>
        <sz val="11"/>
        <rFont val="方正书宋_GBK"/>
        <charset val="0"/>
      </rPr>
      <t>风扇</t>
    </r>
  </si>
  <si>
    <r>
      <rPr>
        <sz val="11"/>
        <color indexed="8"/>
        <rFont val="Arial"/>
        <charset val="0"/>
      </rPr>
      <t>размеры в пределах 25 х 25 х 15 см</t>
    </r>
    <r>
      <rPr>
        <sz val="11"/>
        <color indexed="8"/>
        <rFont val="汉仪书宋二KW"/>
        <charset val="0"/>
      </rPr>
      <t>尺寸</t>
    </r>
    <r>
      <rPr>
        <sz val="11"/>
        <color indexed="8"/>
        <rFont val="Arial"/>
        <charset val="0"/>
      </rPr>
      <t>25 х 25 х 15</t>
    </r>
    <r>
      <rPr>
        <sz val="11"/>
        <color indexed="8"/>
        <rFont val="汉仪书宋二KW"/>
        <charset val="0"/>
      </rPr>
      <t>厘米</t>
    </r>
  </si>
  <si>
    <r>
      <rPr>
        <strike/>
        <sz val="11"/>
        <color rgb="FF000000"/>
        <rFont val="Arial"/>
        <charset val="0"/>
      </rPr>
      <t>Polytechnic Museum (Moscow) 
 Политехнический Музей, Москва 
莫斯科综合技术博物馆（莫斯科）</t>
    </r>
    <r>
      <rPr>
        <sz val="11"/>
        <color rgb="FF000000"/>
        <rFont val="Arial"/>
        <charset val="0"/>
      </rPr>
      <t xml:space="preserve"> Private archive- collection of Svetlana Usova (Nizhny Novgorod) 
Архив-коллекция Светланы Усовой
斯维特拉娜·乌索娃收藏（下诺夫哥罗德）</t>
    </r>
  </si>
  <si>
    <t>3·124</t>
  </si>
  <si>
    <r>
      <rPr>
        <sz val="11"/>
        <rFont val="Arial"/>
        <charset val="0"/>
      </rPr>
      <t>Автосифон для газированной воды «Пингвин»  “</t>
    </r>
    <r>
      <rPr>
        <sz val="11"/>
        <rFont val="方正书宋_GBK"/>
        <charset val="0"/>
      </rPr>
      <t>企鹅</t>
    </r>
    <r>
      <rPr>
        <sz val="11"/>
        <rFont val="Arial"/>
        <charset val="0"/>
      </rPr>
      <t>”</t>
    </r>
    <r>
      <rPr>
        <sz val="11"/>
        <rFont val="方正书宋_GBK"/>
        <charset val="0"/>
      </rPr>
      <t>苏打枪</t>
    </r>
    <r>
      <rPr>
        <sz val="11"/>
        <rFont val="Arial"/>
        <charset val="0"/>
      </rPr>
      <t>(</t>
    </r>
    <r>
      <rPr>
        <sz val="11"/>
        <rFont val="方正书宋_GBK"/>
        <charset val="0"/>
      </rPr>
      <t>自动虹吸瓶</t>
    </r>
    <r>
      <rPr>
        <sz val="11"/>
        <rFont val="Arial"/>
        <charset val="0"/>
      </rPr>
      <t>)</t>
    </r>
  </si>
  <si>
    <r>
      <rPr>
        <sz val="11"/>
        <color indexed="8"/>
        <rFont val="Arial"/>
        <charset val="0"/>
      </rPr>
      <t>200х130х370 мм; поднос: 350х200х20 мм                    200x130x370mm</t>
    </r>
    <r>
      <rPr>
        <sz val="11"/>
        <color indexed="8"/>
        <rFont val="汉仪书宋二KW"/>
        <charset val="0"/>
      </rPr>
      <t>；</t>
    </r>
    <r>
      <rPr>
        <sz val="11"/>
        <color indexed="8"/>
        <rFont val="Arial"/>
        <charset val="0"/>
      </rPr>
      <t xml:space="preserve"> </t>
    </r>
    <r>
      <rPr>
        <sz val="11"/>
        <color indexed="8"/>
        <rFont val="汉仪书宋二KW"/>
        <charset val="0"/>
      </rPr>
      <t>托盘：</t>
    </r>
    <r>
      <rPr>
        <sz val="11"/>
        <color indexed="8"/>
        <rFont val="Arial"/>
        <charset val="0"/>
      </rPr>
      <t>350x200x20mm</t>
    </r>
  </si>
  <si>
    <t>3·125</t>
  </si>
  <si>
    <r>
      <rPr>
        <sz val="11"/>
        <color rgb="FF000000"/>
        <rFont val="Arial"/>
        <charset val="0"/>
      </rPr>
      <t>Автосифон для газированной воды</t>
    </r>
    <r>
      <rPr>
        <sz val="11"/>
        <color rgb="FF000000"/>
        <rFont val="方正书宋_GBK"/>
        <charset val="0"/>
      </rPr>
      <t>苏打枪</t>
    </r>
    <r>
      <rPr>
        <sz val="11"/>
        <color rgb="FF000000"/>
        <rFont val="Arial"/>
        <charset val="0"/>
      </rPr>
      <t>(</t>
    </r>
    <r>
      <rPr>
        <sz val="11"/>
        <color rgb="FF000000"/>
        <rFont val="方正书宋_GBK"/>
        <charset val="0"/>
      </rPr>
      <t>自动虹吸瓶</t>
    </r>
    <r>
      <rPr>
        <sz val="11"/>
        <color rgb="FF000000"/>
        <rFont val="Arial"/>
        <charset val="0"/>
      </rPr>
      <t xml:space="preserve">)                                                </t>
    </r>
    <r>
      <rPr>
        <b/>
        <sz val="11"/>
        <color rgb="FF000000"/>
        <rFont val="Arial"/>
        <charset val="0"/>
      </rPr>
      <t>copy of Sparklets New York soda siphon (1930s)</t>
    </r>
  </si>
  <si>
    <r>
      <rPr>
        <sz val="11"/>
        <color indexed="8"/>
        <rFont val="Arial"/>
        <charset val="0"/>
      </rPr>
      <t>Высота 350 мм, диаметр 101 мм</t>
    </r>
    <r>
      <rPr>
        <sz val="11"/>
        <color indexed="8"/>
        <rFont val="汉仪书宋二KW"/>
        <charset val="0"/>
      </rPr>
      <t>高</t>
    </r>
    <r>
      <rPr>
        <sz val="11"/>
        <color indexed="8"/>
        <rFont val="Arial"/>
        <charset val="0"/>
      </rPr>
      <t>350mm</t>
    </r>
    <r>
      <rPr>
        <sz val="11"/>
        <color indexed="8"/>
        <rFont val="汉仪书宋二KW"/>
        <charset val="0"/>
      </rPr>
      <t>，直径</t>
    </r>
    <r>
      <rPr>
        <sz val="11"/>
        <color indexed="8"/>
        <rFont val="Arial"/>
        <charset val="0"/>
      </rPr>
      <t>101mm</t>
    </r>
  </si>
  <si>
    <t>3·126</t>
  </si>
  <si>
    <r>
      <rPr>
        <sz val="11"/>
        <rFont val="Arial"/>
        <charset val="0"/>
      </rPr>
      <t>Машина вычислительная механическая десятиклавишная "ВК-1"  “ VK-1”</t>
    </r>
    <r>
      <rPr>
        <sz val="11"/>
        <rFont val="方正书宋_GBK"/>
        <charset val="0"/>
      </rPr>
      <t>十键机械式计算机</t>
    </r>
  </si>
  <si>
    <t xml:space="preserve">    310.00x180.00x140.00 mm</t>
  </si>
  <si>
    <t>3·129</t>
  </si>
  <si>
    <r>
      <rPr>
        <sz val="11"/>
        <rFont val="Times New Roman"/>
        <charset val="1"/>
      </rPr>
      <t>Линейка арифметическая</t>
    </r>
    <r>
      <rPr>
        <sz val="11"/>
        <rFont val="宋体"/>
        <charset val="134"/>
      </rPr>
      <t>计算尺</t>
    </r>
  </si>
  <si>
    <t>Металл, полимер. Заводское производство
金属，聚合物工厂生产</t>
  </si>
  <si>
    <t xml:space="preserve">         42x160x5 mm</t>
  </si>
  <si>
    <t>3·130</t>
  </si>
  <si>
    <r>
      <rPr>
        <sz val="11"/>
        <rFont val="Times New Roman"/>
        <charset val="1"/>
      </rPr>
      <t xml:space="preserve">Штифт к линейке арифметической. 
</t>
    </r>
    <r>
      <rPr>
        <sz val="11"/>
        <rFont val="方正书宋_GBK"/>
        <charset val="1"/>
      </rPr>
      <t>算术线销</t>
    </r>
  </si>
  <si>
    <t>Металл. Литьё
金属铸造</t>
  </si>
  <si>
    <t>Длина 100 мм, диаметр 3 мм
长度100毫米，直径3毫米</t>
  </si>
  <si>
    <r>
      <rPr>
        <sz val="11"/>
        <rFont val="Arial"/>
        <charset val="0"/>
      </rPr>
      <t>Машина электронная клавишная вычислительная (ЭКВМ) "Искра-122-1"      “</t>
    </r>
    <r>
      <rPr>
        <sz val="11"/>
        <rFont val="方正书宋_GBK"/>
        <charset val="0"/>
      </rPr>
      <t>伊斯克拉</t>
    </r>
    <r>
      <rPr>
        <sz val="11"/>
        <rFont val="Arial"/>
        <charset val="0"/>
      </rPr>
      <t>122-1”</t>
    </r>
    <r>
      <rPr>
        <sz val="11"/>
        <rFont val="方正书宋_GBK"/>
        <charset val="0"/>
      </rPr>
      <t>电子键盘计算机</t>
    </r>
  </si>
  <si>
    <t xml:space="preserve">       330x355x130 mm</t>
  </si>
  <si>
    <t>3·131</t>
  </si>
  <si>
    <r>
      <rPr>
        <sz val="11"/>
        <rFont val="Arial"/>
        <charset val="0"/>
      </rPr>
      <t>Устройство видеоконтрольное (ВКУ) ПЭВМ "Агат"             “</t>
    </r>
    <r>
      <rPr>
        <sz val="11"/>
        <rFont val="方正书宋_GBK"/>
        <charset val="0"/>
      </rPr>
      <t>玛瑙</t>
    </r>
    <r>
      <rPr>
        <sz val="11"/>
        <rFont val="Arial"/>
        <charset val="0"/>
      </rPr>
      <t xml:space="preserve">” </t>
    </r>
    <r>
      <rPr>
        <sz val="11"/>
        <rFont val="方正书宋_GBK"/>
        <charset val="0"/>
      </rPr>
      <t>个人计算机显示器</t>
    </r>
  </si>
  <si>
    <t xml:space="preserve">            352x460x374 mm</t>
  </si>
  <si>
    <t>3·132</t>
  </si>
  <si>
    <r>
      <rPr>
        <sz val="11"/>
        <rFont val="Arial"/>
        <charset val="0"/>
      </rPr>
      <t>Блок системный ПЭВМ "АГАТ"   “</t>
    </r>
    <r>
      <rPr>
        <sz val="11"/>
        <rFont val="方正书宋_GBK"/>
        <charset val="0"/>
      </rPr>
      <t>玛瑙</t>
    </r>
    <r>
      <rPr>
        <sz val="11"/>
        <rFont val="Arial"/>
        <charset val="0"/>
      </rPr>
      <t xml:space="preserve">” </t>
    </r>
    <r>
      <rPr>
        <sz val="11"/>
        <rFont val="方正书宋_GBK"/>
        <charset val="0"/>
      </rPr>
      <t>个人计算机主机</t>
    </r>
  </si>
  <si>
    <t xml:space="preserve">         500x351x195 mm</t>
  </si>
  <si>
    <t>3·133</t>
  </si>
  <si>
    <r>
      <rPr>
        <sz val="11"/>
        <rFont val="Arial"/>
        <charset val="0"/>
      </rPr>
      <t>Блок клавиатуры ПЭВМ "Агат"     “</t>
    </r>
    <r>
      <rPr>
        <sz val="11"/>
        <rFont val="方正书宋_GBK"/>
        <charset val="0"/>
      </rPr>
      <t>玛瑙</t>
    </r>
    <r>
      <rPr>
        <sz val="11"/>
        <rFont val="Arial"/>
        <charset val="0"/>
      </rPr>
      <t xml:space="preserve">” </t>
    </r>
    <r>
      <rPr>
        <sz val="11"/>
        <rFont val="方正书宋_GBK"/>
        <charset val="0"/>
      </rPr>
      <t>个人计算机键盘</t>
    </r>
  </si>
  <si>
    <t xml:space="preserve">         480x172x40 mm</t>
  </si>
  <si>
    <t>3·134</t>
  </si>
  <si>
    <r>
      <rPr>
        <sz val="11"/>
        <rFont val="Arial"/>
        <charset val="0"/>
      </rPr>
      <t>Будильник механический "Пионер" Б-28 “</t>
    </r>
    <r>
      <rPr>
        <sz val="11"/>
        <rFont val="方正书宋_GBK"/>
        <charset val="0"/>
      </rPr>
      <t>少先队员</t>
    </r>
    <r>
      <rPr>
        <sz val="11"/>
        <rFont val="Arial"/>
        <charset val="0"/>
      </rPr>
      <t>”</t>
    </r>
    <r>
      <rPr>
        <sz val="11"/>
        <rFont val="方正书宋_GBK"/>
        <charset val="0"/>
      </rPr>
      <t>牌</t>
    </r>
    <r>
      <rPr>
        <sz val="11"/>
        <rFont val="Arial"/>
        <charset val="0"/>
      </rPr>
      <t>B-28</t>
    </r>
    <r>
      <rPr>
        <sz val="11"/>
        <rFont val="方正书宋_GBK"/>
        <charset val="0"/>
      </rPr>
      <t>机械式闹钟</t>
    </r>
  </si>
  <si>
    <t xml:space="preserve">         141x42x80 mm</t>
  </si>
  <si>
    <t>3·140</t>
  </si>
  <si>
    <r>
      <rPr>
        <sz val="11"/>
        <rFont val="Arial"/>
        <charset val="0"/>
      </rPr>
      <t>Часы - будильник "Севани"   “</t>
    </r>
    <r>
      <rPr>
        <sz val="11"/>
        <rFont val="方正书宋_GBK"/>
        <charset val="0"/>
      </rPr>
      <t>谢瓦尼</t>
    </r>
    <r>
      <rPr>
        <sz val="11"/>
        <rFont val="Arial"/>
        <charset val="0"/>
      </rPr>
      <t>”</t>
    </r>
    <r>
      <rPr>
        <sz val="11"/>
        <rFont val="方正书宋_GBK"/>
        <charset val="0"/>
      </rPr>
      <t>闹钟</t>
    </r>
    <r>
      <rPr>
        <sz val="11"/>
        <rFont val="Arial"/>
        <charset val="0"/>
      </rPr>
      <t xml:space="preserve"> </t>
    </r>
  </si>
  <si>
    <t xml:space="preserve">            162x70x110 mm</t>
  </si>
  <si>
    <t>3·142</t>
  </si>
  <si>
    <r>
      <rPr>
        <sz val="11"/>
        <rFont val="Arial"/>
        <charset val="0"/>
      </rPr>
      <t>Часы-будильник механические "Луч"  “</t>
    </r>
    <r>
      <rPr>
        <sz val="11"/>
        <rFont val="方正书宋_GBK"/>
        <charset val="0"/>
      </rPr>
      <t>光线</t>
    </r>
    <r>
      <rPr>
        <sz val="11"/>
        <rFont val="Arial"/>
        <charset val="0"/>
      </rPr>
      <t>”</t>
    </r>
    <r>
      <rPr>
        <sz val="11"/>
        <rFont val="方正书宋_GBK"/>
        <charset val="0"/>
      </rPr>
      <t>牌闹钟</t>
    </r>
  </si>
  <si>
    <t xml:space="preserve">                   68x18x43 mm</t>
  </si>
  <si>
    <t>3·143</t>
  </si>
  <si>
    <r>
      <rPr>
        <sz val="11"/>
        <rFont val="Arial"/>
        <charset val="0"/>
      </rPr>
      <t xml:space="preserve">Часы настольные
механические «СЧЗ»                       
“ </t>
    </r>
    <r>
      <rPr>
        <sz val="11"/>
        <rFont val="方正书宋_GBK"/>
        <charset val="0"/>
      </rPr>
      <t>谢尔多布斯克钟厂</t>
    </r>
    <r>
      <rPr>
        <sz val="11"/>
        <rFont val="Arial"/>
        <charset val="0"/>
      </rPr>
      <t>”</t>
    </r>
    <r>
      <rPr>
        <sz val="11"/>
        <rFont val="方正书宋_GBK"/>
        <charset val="0"/>
      </rPr>
      <t>机械式台钟</t>
    </r>
    <r>
      <rPr>
        <sz val="11"/>
        <rFont val="Arial"/>
        <charset val="0"/>
      </rPr>
      <t xml:space="preserve">
</t>
    </r>
  </si>
  <si>
    <r>
      <rPr>
        <sz val="11"/>
        <color indexed="8"/>
        <rFont val="Arial"/>
        <charset val="0"/>
      </rPr>
      <t>размеры в пределах 45 х 10 х 25 см</t>
    </r>
    <r>
      <rPr>
        <sz val="11"/>
        <color indexed="8"/>
        <rFont val="汉仪书宋二KW"/>
        <charset val="0"/>
      </rPr>
      <t>尺寸４５</t>
    </r>
    <r>
      <rPr>
        <sz val="11"/>
        <color indexed="8"/>
        <rFont val="Arial"/>
        <charset val="0"/>
      </rPr>
      <t>×</t>
    </r>
    <r>
      <rPr>
        <sz val="11"/>
        <color indexed="8"/>
        <rFont val="汉仪书宋二KW"/>
        <charset val="0"/>
      </rPr>
      <t>１０</t>
    </r>
    <r>
      <rPr>
        <sz val="11"/>
        <color indexed="8"/>
        <rFont val="Arial"/>
        <charset val="0"/>
      </rPr>
      <t>×</t>
    </r>
    <r>
      <rPr>
        <sz val="11"/>
        <color indexed="8"/>
        <rFont val="汉仪书宋二KW"/>
        <charset val="0"/>
      </rPr>
      <t>２５厘米</t>
    </r>
  </si>
  <si>
    <t>3·147</t>
  </si>
  <si>
    <r>
      <rPr>
        <sz val="11"/>
        <rFont val="Arial"/>
        <charset val="0"/>
      </rPr>
      <t xml:space="preserve">Игрушка Пожарная машина
   </t>
    </r>
    <r>
      <rPr>
        <sz val="11"/>
        <rFont val="方正书宋_GBK"/>
        <charset val="0"/>
      </rPr>
      <t>消防车玩具</t>
    </r>
    <r>
      <rPr>
        <sz val="11"/>
        <rFont val="Arial"/>
        <charset val="0"/>
      </rPr>
      <t xml:space="preserve"> 
Fire Engine Toy</t>
    </r>
  </si>
  <si>
    <r>
      <rPr>
        <sz val="11"/>
        <color indexed="8"/>
        <rFont val="Arial"/>
        <charset val="0"/>
      </rPr>
      <t xml:space="preserve">металл, краска 
 </t>
    </r>
    <r>
      <rPr>
        <sz val="11"/>
        <color indexed="8"/>
        <rFont val="汉仪书宋二KW"/>
        <charset val="0"/>
      </rPr>
      <t>金属、油漆</t>
    </r>
    <r>
      <rPr>
        <sz val="11"/>
        <color indexed="8"/>
        <rFont val="Arial"/>
        <charset val="0"/>
      </rPr>
      <t xml:space="preserve"> 
metal, paint</t>
    </r>
  </si>
  <si>
    <t>размеры в пределах 65 х 20 х 25 см</t>
  </si>
  <si>
    <r>
      <rPr>
        <sz val="11"/>
        <color indexed="8"/>
        <rFont val="Arial"/>
        <charset val="0"/>
      </rPr>
      <t xml:space="preserve">высота 9 см; длина 22,5 см   </t>
    </r>
    <r>
      <rPr>
        <sz val="11"/>
        <color indexed="8"/>
        <rFont val="汉仪书宋二KW"/>
        <charset val="0"/>
      </rPr>
      <t>高度</t>
    </r>
    <r>
      <rPr>
        <sz val="11"/>
        <color indexed="8"/>
        <rFont val="Arial"/>
        <charset val="0"/>
      </rPr>
      <t xml:space="preserve">9cm; </t>
    </r>
    <r>
      <rPr>
        <sz val="11"/>
        <color indexed="8"/>
        <rFont val="汉仪书宋二KW"/>
        <charset val="0"/>
      </rPr>
      <t>长度</t>
    </r>
    <r>
      <rPr>
        <sz val="11"/>
        <color indexed="8"/>
        <rFont val="Arial"/>
        <charset val="0"/>
      </rPr>
      <t>22.5cm</t>
    </r>
  </si>
  <si>
    <r>
      <rPr>
        <sz val="11"/>
        <color rgb="FF000000"/>
        <rFont val="Arial"/>
        <charset val="0"/>
      </rPr>
      <t>Игрушка «Самосвал ЗИЛ-130»
 “</t>
    </r>
    <r>
      <rPr>
        <sz val="11"/>
        <color rgb="FF000000"/>
        <rFont val="方正书宋_GBK"/>
        <charset val="0"/>
      </rPr>
      <t>吉尔</t>
    </r>
    <r>
      <rPr>
        <sz val="11"/>
        <color rgb="FF000000"/>
        <rFont val="Arial"/>
        <charset val="0"/>
      </rPr>
      <t>-130</t>
    </r>
    <r>
      <rPr>
        <sz val="11"/>
        <color rgb="FF000000"/>
        <rFont val="方正书宋_GBK"/>
        <charset val="0"/>
      </rPr>
      <t>自卸车</t>
    </r>
    <r>
      <rPr>
        <sz val="11"/>
        <color rgb="FF000000"/>
        <rFont val="Arial"/>
        <charset val="0"/>
      </rPr>
      <t xml:space="preserve">” </t>
    </r>
    <r>
      <rPr>
        <sz val="11"/>
        <color rgb="FF000000"/>
        <rFont val="方正书宋_GBK"/>
        <charset val="0"/>
      </rPr>
      <t>玩具</t>
    </r>
    <r>
      <rPr>
        <sz val="11"/>
        <color rgb="FF000000"/>
        <rFont val="Arial"/>
        <charset val="0"/>
      </rPr>
      <t xml:space="preserve">
 Dump Truck ZiL-130 Toy
https://www.turbosquid.com/3d-models/truck-ready-3d-model/624252               </t>
    </r>
    <r>
      <rPr>
        <b/>
        <sz val="11"/>
        <color rgb="FFFF0000"/>
        <rFont val="Arial"/>
        <charset val="0"/>
      </rPr>
      <t>LEAST IMPORTANT</t>
    </r>
  </si>
  <si>
    <t>54 х 22 х 20,5 см                              54 x 22 x 20.5cm</t>
  </si>
  <si>
    <r>
      <rPr>
        <sz val="11"/>
        <rFont val="Arial"/>
        <charset val="0"/>
      </rPr>
      <t xml:space="preserve">Desk lamp
</t>
    </r>
    <r>
      <rPr>
        <sz val="11"/>
        <rFont val="方正书宋_GBK"/>
        <charset val="0"/>
      </rPr>
      <t>《台灯》</t>
    </r>
  </si>
  <si>
    <t>39 х 45,5 х 26 cm</t>
  </si>
  <si>
    <t>3·20</t>
  </si>
  <si>
    <r>
      <rPr>
        <sz val="11"/>
        <rFont val="Arial"/>
        <charset val="0"/>
      </rPr>
      <t xml:space="preserve">Floor lamp
</t>
    </r>
    <r>
      <rPr>
        <sz val="11"/>
        <rFont val="方正书宋_GBK"/>
        <charset val="0"/>
      </rPr>
      <t>《落地灯》</t>
    </r>
  </si>
  <si>
    <r>
      <rPr>
        <sz val="11"/>
        <color indexed="8"/>
        <rFont val="Arial"/>
        <charset val="0"/>
      </rPr>
      <t>Wood, metal, plastic</t>
    </r>
    <r>
      <rPr>
        <sz val="11"/>
        <color indexed="8"/>
        <rFont val="汉仪书宋二KW"/>
        <charset val="0"/>
      </rPr>
      <t>木头金属塑料</t>
    </r>
  </si>
  <si>
    <t>75 х 137 х 66 cm</t>
  </si>
  <si>
    <t>3·21</t>
  </si>
  <si>
    <r>
      <rPr>
        <sz val="11"/>
        <rFont val="Arial"/>
        <charset val="0"/>
      </rPr>
      <t xml:space="preserve">Почтовый ящик </t>
    </r>
    <r>
      <rPr>
        <sz val="11"/>
        <rFont val="方正书宋_GBK"/>
        <charset val="0"/>
      </rPr>
      <t>信箱</t>
    </r>
  </si>
  <si>
    <r>
      <rPr>
        <sz val="11"/>
        <color indexed="8"/>
        <rFont val="Arial"/>
        <charset val="0"/>
      </rPr>
      <t xml:space="preserve">металл, краска  </t>
    </r>
    <r>
      <rPr>
        <sz val="11"/>
        <color indexed="8"/>
        <rFont val="汉仪书宋二KW"/>
        <charset val="0"/>
      </rPr>
      <t>金属、油漆</t>
    </r>
    <r>
      <rPr>
        <sz val="11"/>
        <color indexed="8"/>
        <rFont val="Arial"/>
        <charset val="0"/>
      </rPr>
      <t xml:space="preserve"> metal, paint</t>
    </r>
  </si>
  <si>
    <r>
      <rPr>
        <sz val="11"/>
        <color indexed="8"/>
        <rFont val="Arial"/>
        <charset val="0"/>
      </rPr>
      <t xml:space="preserve">размеры в пределах 40 х 30 х 65 см
</t>
    </r>
    <r>
      <rPr>
        <sz val="11"/>
        <color indexed="8"/>
        <rFont val="汉仪书宋二KW"/>
        <charset val="0"/>
      </rPr>
      <t>尺寸：</t>
    </r>
    <r>
      <rPr>
        <sz val="11"/>
        <color indexed="8"/>
        <rFont val="Arial"/>
        <charset val="0"/>
      </rPr>
      <t>40x30x65cm</t>
    </r>
  </si>
  <si>
    <t>3·25</t>
  </si>
  <si>
    <r>
      <rPr>
        <sz val="11"/>
        <rFont val="Arial"/>
        <charset val="0"/>
      </rPr>
      <t>«Вечный» перекидной календарь “</t>
    </r>
    <r>
      <rPr>
        <sz val="11"/>
        <rFont val="方正书宋_GBK"/>
        <charset val="0"/>
      </rPr>
      <t>万年</t>
    </r>
    <r>
      <rPr>
        <sz val="11"/>
        <rFont val="Arial"/>
        <charset val="0"/>
      </rPr>
      <t xml:space="preserve">” </t>
    </r>
    <r>
      <rPr>
        <sz val="11"/>
        <rFont val="方正书宋_GBK"/>
        <charset val="0"/>
      </rPr>
      <t>翻页台历</t>
    </r>
  </si>
  <si>
    <r>
      <rPr>
        <sz val="11"/>
        <color indexed="8"/>
        <rFont val="Arial"/>
        <charset val="0"/>
      </rPr>
      <t xml:space="preserve">металл </t>
    </r>
    <r>
      <rPr>
        <sz val="11"/>
        <color indexed="8"/>
        <rFont val="汉仪书宋二KW"/>
        <charset val="0"/>
      </rPr>
      <t>金属</t>
    </r>
  </si>
  <si>
    <r>
      <rPr>
        <sz val="11"/>
        <color indexed="8"/>
        <rFont val="Arial"/>
        <charset val="0"/>
      </rPr>
      <t>7 х 8 см, высота 10,5 см            
7 x 8cm</t>
    </r>
    <r>
      <rPr>
        <sz val="11"/>
        <color indexed="8"/>
        <rFont val="汉仪书宋二KW"/>
        <charset val="0"/>
      </rPr>
      <t>，高度</t>
    </r>
    <r>
      <rPr>
        <sz val="11"/>
        <color indexed="8"/>
        <rFont val="Arial"/>
        <charset val="0"/>
      </rPr>
      <t>10.5cm</t>
    </r>
  </si>
  <si>
    <r>
      <rPr>
        <strike/>
        <sz val="11"/>
        <color rgb="FF000000"/>
        <rFont val="Arial"/>
        <charset val="0"/>
      </rPr>
      <t>AVC Charity Foundation ( collection of Andrey  Cheglakov), (Moscow)
AVC Charity Foundation / коллекция Андрея Чеглакова (Москва)
AVC公益基金会/安德烈·切格拉科夫收藏（莫斯科）</t>
    </r>
    <r>
      <rPr>
        <sz val="11"/>
        <color rgb="FF000000"/>
        <rFont val="Arial"/>
        <charset val="0"/>
      </rPr>
      <t xml:space="preserve"> Private archive of the architect Andrey Chernikhov, (Moscow)
Архив Андрея Чернихова (Москва)
安德烈·切尔尼霍夫收藏（莫斯科）</t>
    </r>
  </si>
  <si>
    <t>3·26</t>
  </si>
  <si>
    <r>
      <rPr>
        <sz val="11"/>
        <rFont val="Arial"/>
        <charset val="0"/>
      </rPr>
      <t>Памятный знак «За трудовую доблесть в девятой пятилетке» "</t>
    </r>
    <r>
      <rPr>
        <sz val="11"/>
        <rFont val="方正书宋_GBK"/>
        <charset val="0"/>
      </rPr>
      <t>第</t>
    </r>
    <r>
      <rPr>
        <sz val="11"/>
        <rFont val="Arial"/>
        <charset val="0"/>
      </rPr>
      <t>9</t>
    </r>
    <r>
      <rPr>
        <sz val="11"/>
        <rFont val="方正书宋_GBK"/>
        <charset val="0"/>
      </rPr>
      <t>个五年计划劳动英勇</t>
    </r>
    <r>
      <rPr>
        <sz val="11"/>
        <rFont val="Arial"/>
        <charset val="0"/>
      </rPr>
      <t xml:space="preserve">" </t>
    </r>
    <r>
      <rPr>
        <sz val="11"/>
        <rFont val="方正书宋_GBK"/>
        <charset val="0"/>
      </rPr>
      <t>纪念章</t>
    </r>
  </si>
  <si>
    <r>
      <rPr>
        <sz val="11"/>
        <color indexed="8"/>
        <rFont val="Arial"/>
        <charset val="0"/>
      </rPr>
      <t xml:space="preserve">томпак, рубиновое стекло </t>
    </r>
    <r>
      <rPr>
        <sz val="11"/>
        <color indexed="8"/>
        <rFont val="汉仪书宋二KW"/>
        <charset val="0"/>
      </rPr>
      <t>铜锌合金、深红玻璃</t>
    </r>
  </si>
  <si>
    <r>
      <rPr>
        <sz val="11"/>
        <color indexed="8"/>
        <rFont val="Arial"/>
        <charset val="0"/>
      </rPr>
      <t xml:space="preserve">Высота: 300 мм
Ширина: 280 мм                       
</t>
    </r>
    <r>
      <rPr>
        <sz val="11"/>
        <color indexed="8"/>
        <rFont val="汉仪书宋二KW"/>
        <charset val="0"/>
      </rPr>
      <t>高：</t>
    </r>
    <r>
      <rPr>
        <sz val="11"/>
        <color indexed="8"/>
        <rFont val="Arial"/>
        <charset val="0"/>
      </rPr>
      <t xml:space="preserve">300mm
</t>
    </r>
    <r>
      <rPr>
        <sz val="11"/>
        <color indexed="8"/>
        <rFont val="汉仪书宋二KW"/>
        <charset val="0"/>
      </rPr>
      <t>宽：</t>
    </r>
    <r>
      <rPr>
        <sz val="11"/>
        <color indexed="8"/>
        <rFont val="Arial"/>
        <charset val="0"/>
      </rPr>
      <t xml:space="preserve">280mm
</t>
    </r>
  </si>
  <si>
    <t>3·29</t>
  </si>
  <si>
    <r>
      <rPr>
        <sz val="11"/>
        <rFont val="Arial"/>
        <charset val="0"/>
      </rPr>
      <t xml:space="preserve">Набор непромокаемых сервировочных салфеток </t>
    </r>
    <r>
      <rPr>
        <sz val="11"/>
        <rFont val="方正书宋_GBK"/>
        <charset val="0"/>
      </rPr>
      <t>防水餐巾套系</t>
    </r>
  </si>
  <si>
    <r>
      <rPr>
        <sz val="11"/>
        <color indexed="8"/>
        <rFont val="Arial"/>
        <charset val="0"/>
      </rPr>
      <t>papier products</t>
    </r>
    <r>
      <rPr>
        <sz val="11"/>
        <color indexed="8"/>
        <rFont val="汉仪书宋二KW"/>
        <charset val="0"/>
      </rPr>
      <t>纸质工业制品</t>
    </r>
  </si>
  <si>
    <r>
      <rPr>
        <sz val="11"/>
        <color indexed="8"/>
        <rFont val="Arial"/>
        <charset val="0"/>
      </rPr>
      <t xml:space="preserve">диаметр:
9,5см
15 см
22 см
28,5 см                                                 </t>
    </r>
    <r>
      <rPr>
        <sz val="11"/>
        <color indexed="8"/>
        <rFont val="汉仪书宋二KW"/>
        <charset val="0"/>
      </rPr>
      <t>直径：</t>
    </r>
    <r>
      <rPr>
        <sz val="11"/>
        <color indexed="8"/>
        <rFont val="Arial"/>
        <charset val="0"/>
      </rPr>
      <t xml:space="preserve">
9.5cm
15cm
22cm
28.5cm</t>
    </r>
  </si>
  <si>
    <t>3·33</t>
  </si>
  <si>
    <r>
      <rPr>
        <strike/>
        <sz val="11"/>
        <rFont val="Arial"/>
        <charset val="0"/>
      </rPr>
      <t xml:space="preserve">Пакеты молока (комплект 5-7 шт.) + контейнер для хранения и транспортировки        </t>
    </r>
    <r>
      <rPr>
        <strike/>
        <sz val="11"/>
        <rFont val="方正书宋_GBK"/>
        <charset val="0"/>
      </rPr>
      <t>牛奶袋（</t>
    </r>
    <r>
      <rPr>
        <strike/>
        <sz val="11"/>
        <rFont val="Arial"/>
        <charset val="0"/>
      </rPr>
      <t>5</t>
    </r>
    <r>
      <rPr>
        <strike/>
        <sz val="11"/>
        <rFont val="方正书宋_GBK"/>
        <charset val="0"/>
      </rPr>
      <t>件套）</t>
    </r>
    <r>
      <rPr>
        <strike/>
        <sz val="11"/>
        <rFont val="Arial"/>
        <charset val="0"/>
      </rPr>
      <t>+</t>
    </r>
    <r>
      <rPr>
        <strike/>
        <sz val="11"/>
        <rFont val="方正书宋_GBK"/>
        <charset val="0"/>
      </rPr>
      <t>储运容器</t>
    </r>
    <r>
      <rPr>
        <sz val="11"/>
        <rFont val="Arial"/>
        <charset val="0"/>
      </rPr>
      <t xml:space="preserve"> Пакеты молока 4 шт.</t>
    </r>
  </si>
  <si>
    <r>
      <rPr>
        <strike/>
        <sz val="12"/>
        <color rgb="FF000000"/>
        <rFont val="Calibri"/>
        <charset val="134"/>
      </rPr>
      <t xml:space="preserve">5 </t>
    </r>
    <r>
      <rPr>
        <sz val="12"/>
        <color rgb="FF000000"/>
        <rFont val="Calibri"/>
        <charset val="134"/>
      </rPr>
      <t>4</t>
    </r>
  </si>
  <si>
    <r>
      <rPr>
        <strike/>
        <sz val="11"/>
        <color rgb="FF000000"/>
        <rFont val="Arial"/>
        <charset val="0"/>
      </rPr>
      <t>размеры в пределах: диаметр 50, высота 40 см</t>
    </r>
    <r>
      <rPr>
        <strike/>
        <sz val="11"/>
        <color rgb="FF000000"/>
        <rFont val="汉仪书宋二KW"/>
        <charset val="0"/>
      </rPr>
      <t>尺寸：直径５０厘米，高度４０厘米</t>
    </r>
    <r>
      <rPr>
        <strike/>
        <sz val="11"/>
        <color rgb="FF000000"/>
        <rFont val="Arial"/>
        <charset val="0"/>
      </rPr>
      <t xml:space="preserve"> </t>
    </r>
    <r>
      <rPr>
        <sz val="11"/>
        <color rgb="FF000000"/>
        <rFont val="Arial"/>
        <charset val="0"/>
      </rPr>
      <t>размеры каждой упаковки в пределах 20 х 20 х 20 см</t>
    </r>
  </si>
  <si>
    <r>
      <rPr>
        <strike/>
        <sz val="11"/>
        <color rgb="FF000000"/>
        <rFont val="Arial"/>
        <charset val="0"/>
      </rPr>
      <t>Private collection of Mikhail Mindlin (Moscow)
Коллекция Михаила Миндлина (Москва)
米哈伊尔·明德林收藏（莫斯科）</t>
    </r>
    <r>
      <rPr>
        <sz val="11"/>
        <color rgb="FF000000"/>
        <rFont val="Arial"/>
        <charset val="0"/>
      </rPr>
      <t xml:space="preserve"> Private collection of Vadim Volfson (Museum of Books), (Moscow) Коллекция Вадима Вольфсона (Музей книги)
瓦吉姆·沃尔夫森收藏（书籍博物馆）</t>
    </r>
  </si>
  <si>
    <t>3·34</t>
  </si>
  <si>
    <t>Банки, бутылки из-под молока</t>
  </si>
  <si>
    <r>
      <rPr>
        <sz val="11"/>
        <color indexed="8"/>
        <rFont val="Arial"/>
        <charset val="0"/>
      </rPr>
      <t xml:space="preserve">стекло, металл      </t>
    </r>
    <r>
      <rPr>
        <sz val="11"/>
        <color indexed="8"/>
        <rFont val="汉仪书宋二KW"/>
        <charset val="0"/>
      </rPr>
      <t>玻璃、金属</t>
    </r>
  </si>
  <si>
    <r>
      <rPr>
        <strike/>
        <sz val="12"/>
        <color rgb="FF000000"/>
        <rFont val="Calibri"/>
        <charset val="134"/>
      </rPr>
      <t>19</t>
    </r>
    <r>
      <rPr>
        <sz val="12"/>
        <color rgb="FF000000"/>
        <rFont val="Calibri"/>
        <charset val="134"/>
      </rPr>
      <t xml:space="preserve"> 4</t>
    </r>
  </si>
  <si>
    <r>
      <rPr>
        <sz val="11"/>
        <color indexed="8"/>
        <rFont val="Arial"/>
        <charset val="0"/>
      </rPr>
      <t>высота бутылок / банок в пределах 25 см</t>
    </r>
    <r>
      <rPr>
        <sz val="11"/>
        <color indexed="8"/>
        <rFont val="汉仪书宋二KW"/>
        <charset val="0"/>
      </rPr>
      <t>瓶子高度</t>
    </r>
    <r>
      <rPr>
        <sz val="11"/>
        <color indexed="8"/>
        <rFont val="Arial"/>
        <charset val="0"/>
      </rPr>
      <t>/</t>
    </r>
    <r>
      <rPr>
        <sz val="11"/>
        <color indexed="8"/>
        <rFont val="汉仪书宋二KW"/>
        <charset val="0"/>
      </rPr>
      <t>罐高：</t>
    </r>
    <r>
      <rPr>
        <sz val="11"/>
        <color indexed="8"/>
        <rFont val="Arial"/>
        <charset val="0"/>
      </rPr>
      <t>25</t>
    </r>
    <r>
      <rPr>
        <sz val="11"/>
        <color indexed="8"/>
        <rFont val="汉仪书宋二KW"/>
        <charset val="0"/>
      </rPr>
      <t>厘米</t>
    </r>
  </si>
  <si>
    <r>
      <rPr>
        <strike/>
        <sz val="11"/>
        <color rgb="FF000000"/>
        <rFont val="Arial"/>
        <charset val="0"/>
      </rPr>
      <t xml:space="preserve">Private collection of Mikhail Mindlin (Moscow)
Коллекция Михаила Миндлина (Москва)
米哈伊尔·明德林收藏（莫斯科） </t>
    </r>
    <r>
      <rPr>
        <sz val="11"/>
        <color rgb="FF000000"/>
        <rFont val="Arial"/>
        <charset val="0"/>
      </rPr>
      <t>Private collection of Vadim Volfson (Museum of Books), (Moscow) Коллекция Вадима Вольфсона (Музей книги)
瓦吉姆·沃尔夫森收藏（书籍博物馆）</t>
    </r>
  </si>
  <si>
    <t>3·39</t>
  </si>
  <si>
    <r>
      <rPr>
        <sz val="11"/>
        <rFont val="Arial"/>
        <charset val="0"/>
      </rPr>
      <t>Консервы
«Питьевая вода консервированная» “</t>
    </r>
    <r>
      <rPr>
        <sz val="11"/>
        <rFont val="方正书宋_GBK"/>
        <charset val="0"/>
      </rPr>
      <t>罐装饮用水</t>
    </r>
    <r>
      <rPr>
        <sz val="11"/>
        <rFont val="Arial"/>
        <charset val="0"/>
      </rPr>
      <t xml:space="preserve">” </t>
    </r>
    <r>
      <rPr>
        <sz val="11"/>
        <rFont val="方正书宋_GBK"/>
        <charset val="0"/>
      </rPr>
      <t>罐头</t>
    </r>
    <r>
      <rPr>
        <sz val="11"/>
        <rFont val="Arial"/>
        <charset val="0"/>
      </rPr>
      <t xml:space="preserve">
</t>
    </r>
  </si>
  <si>
    <r>
      <rPr>
        <sz val="11"/>
        <color indexed="8"/>
        <rFont val="Arial"/>
        <charset val="0"/>
      </rPr>
      <t>размеры в пределах: диаметр 8 см, высота 6 см</t>
    </r>
    <r>
      <rPr>
        <sz val="11"/>
        <color indexed="8"/>
        <rFont val="汉仪书宋二KW"/>
        <charset val="0"/>
      </rPr>
      <t>尺寸：直径</t>
    </r>
    <r>
      <rPr>
        <sz val="11"/>
        <color indexed="8"/>
        <rFont val="Arial"/>
        <charset val="0"/>
      </rPr>
      <t>8</t>
    </r>
    <r>
      <rPr>
        <sz val="11"/>
        <color indexed="8"/>
        <rFont val="汉仪书宋二KW"/>
        <charset val="0"/>
      </rPr>
      <t>厘米，高度</t>
    </r>
    <r>
      <rPr>
        <sz val="11"/>
        <color indexed="8"/>
        <rFont val="Arial"/>
        <charset val="0"/>
      </rPr>
      <t>6</t>
    </r>
    <r>
      <rPr>
        <sz val="11"/>
        <color indexed="8"/>
        <rFont val="汉仪书宋二KW"/>
        <charset val="0"/>
      </rPr>
      <t>厘米</t>
    </r>
  </si>
  <si>
    <t>3·40</t>
  </si>
  <si>
    <r>
      <rPr>
        <sz val="11"/>
        <rFont val="Arial"/>
        <charset val="0"/>
      </rPr>
      <t xml:space="preserve">Бидон для молока </t>
    </r>
    <r>
      <rPr>
        <sz val="11"/>
        <rFont val="方正书宋_GBK"/>
        <charset val="0"/>
      </rPr>
      <t>牛奶桶</t>
    </r>
  </si>
  <si>
    <r>
      <rPr>
        <sz val="11"/>
        <color indexed="8"/>
        <rFont val="Arial"/>
        <charset val="0"/>
      </rPr>
      <t>размеры в пределах: высота 40 см, диаметр 25 см</t>
    </r>
    <r>
      <rPr>
        <sz val="11"/>
        <color indexed="8"/>
        <rFont val="汉仪书宋二KW"/>
        <charset val="0"/>
      </rPr>
      <t>尺寸：直径</t>
    </r>
    <r>
      <rPr>
        <sz val="11"/>
        <color indexed="8"/>
        <rFont val="Arial"/>
        <charset val="0"/>
      </rPr>
      <t>40</t>
    </r>
    <r>
      <rPr>
        <sz val="11"/>
        <color indexed="8"/>
        <rFont val="汉仪书宋二KW"/>
        <charset val="0"/>
      </rPr>
      <t>厘米，高度</t>
    </r>
    <r>
      <rPr>
        <sz val="11"/>
        <color indexed="8"/>
        <rFont val="Arial"/>
        <charset val="0"/>
      </rPr>
      <t>25</t>
    </r>
    <r>
      <rPr>
        <sz val="11"/>
        <color indexed="8"/>
        <rFont val="汉仪书宋二KW"/>
        <charset val="0"/>
      </rPr>
      <t>厘米</t>
    </r>
  </si>
  <si>
    <t>3·41</t>
  </si>
  <si>
    <r>
      <rPr>
        <sz val="11"/>
        <rFont val="Arial"/>
        <charset val="0"/>
      </rPr>
      <t>Автомобиль грузовой военный «ЗИЛ-135» “</t>
    </r>
    <r>
      <rPr>
        <sz val="11"/>
        <rFont val="方正书宋_GBK"/>
        <charset val="0"/>
      </rPr>
      <t>吉尔</t>
    </r>
    <r>
      <rPr>
        <sz val="11"/>
        <rFont val="Arial"/>
        <charset val="0"/>
      </rPr>
      <t xml:space="preserve">-135” </t>
    </r>
    <r>
      <rPr>
        <sz val="11"/>
        <rFont val="方正书宋_GBK"/>
        <charset val="0"/>
      </rPr>
      <t>军用重型卡车</t>
    </r>
  </si>
  <si>
    <t xml:space="preserve">         920 x 270 x 260 mm</t>
  </si>
  <si>
    <t>3·55</t>
  </si>
  <si>
    <r>
      <rPr>
        <sz val="11"/>
        <rFont val="Arial"/>
        <charset val="0"/>
      </rPr>
      <t>Автомобиль «ИЖ-2000» (проект) “IJ-2000”</t>
    </r>
    <r>
      <rPr>
        <sz val="11"/>
        <rFont val="方正书宋_GBK"/>
        <charset val="0"/>
      </rPr>
      <t>汽车</t>
    </r>
    <r>
      <rPr>
        <sz val="11"/>
        <rFont val="Arial"/>
        <charset val="0"/>
      </rPr>
      <t>(</t>
    </r>
    <r>
      <rPr>
        <sz val="11"/>
        <rFont val="方正书宋_GBK"/>
        <charset val="0"/>
      </rPr>
      <t>设计模型</t>
    </r>
    <r>
      <rPr>
        <sz val="11"/>
        <rFont val="Arial"/>
        <charset val="0"/>
      </rPr>
      <t>)</t>
    </r>
  </si>
  <si>
    <t>76 х 31 х 26 см</t>
  </si>
  <si>
    <t xml:space="preserve"> Company I-Design (Izhevsk) 
Компания I-Design (Ижевск)
 I-Design公司（伊热夫斯克）
</t>
  </si>
  <si>
    <t>3·56</t>
  </si>
  <si>
    <r>
      <rPr>
        <sz val="11"/>
        <rFont val="Arial"/>
        <charset val="0"/>
      </rPr>
      <t>Велосипед детский трехколесный "Малыш" 527-501      “</t>
    </r>
    <r>
      <rPr>
        <sz val="11"/>
        <rFont val="方正书宋_GBK"/>
        <charset val="0"/>
      </rPr>
      <t>宝贝</t>
    </r>
    <r>
      <rPr>
        <sz val="11"/>
        <rFont val="Arial"/>
        <charset val="0"/>
      </rPr>
      <t>”527-501</t>
    </r>
    <r>
      <rPr>
        <sz val="11"/>
        <rFont val="方正书宋_GBK"/>
        <charset val="0"/>
      </rPr>
      <t>儿童三轮车</t>
    </r>
  </si>
  <si>
    <r>
      <rPr>
        <sz val="11"/>
        <color indexed="8"/>
        <rFont val="Arial"/>
        <charset val="0"/>
      </rPr>
      <t>640 х 400 (по рулю) х 510 мм         640 x 400 (</t>
    </r>
    <r>
      <rPr>
        <sz val="11"/>
        <color indexed="8"/>
        <rFont val="汉仪书宋二KW"/>
        <charset val="0"/>
      </rPr>
      <t>车把间距</t>
    </r>
    <r>
      <rPr>
        <sz val="11"/>
        <color indexed="8"/>
        <rFont val="Arial"/>
        <charset val="0"/>
      </rPr>
      <t>) x 510 mm</t>
    </r>
  </si>
  <si>
    <t>3·61</t>
  </si>
  <si>
    <r>
      <rPr>
        <sz val="11"/>
        <rFont val="Arial"/>
        <charset val="0"/>
      </rPr>
      <t>Видеомагнитофон "Электроника-508-видео" с кассетами
“</t>
    </r>
    <r>
      <rPr>
        <sz val="11"/>
        <rFont val="方正书宋_GBK"/>
        <charset val="0"/>
      </rPr>
      <t>电子</t>
    </r>
    <r>
      <rPr>
        <sz val="11"/>
        <rFont val="Arial"/>
        <charset val="0"/>
      </rPr>
      <t>-508-</t>
    </r>
    <r>
      <rPr>
        <sz val="11"/>
        <rFont val="方正书宋_GBK"/>
        <charset val="0"/>
      </rPr>
      <t>视频</t>
    </r>
    <r>
      <rPr>
        <sz val="11"/>
        <rFont val="Arial"/>
        <charset val="0"/>
      </rPr>
      <t>”</t>
    </r>
    <r>
      <rPr>
        <sz val="11"/>
        <rFont val="方正书宋_GBK"/>
        <charset val="0"/>
      </rPr>
      <t>盒带录像机</t>
    </r>
  </si>
  <si>
    <t xml:space="preserve">        360x420x200 mm</t>
  </si>
  <si>
    <t>3·110</t>
  </si>
  <si>
    <r>
      <rPr>
        <sz val="11"/>
        <rFont val="Arial"/>
        <charset val="0"/>
      </rPr>
      <t>Концентратор телефонный КС-6  KS-6</t>
    </r>
    <r>
      <rPr>
        <sz val="11"/>
        <rFont val="方正书宋_GBK"/>
        <charset val="0"/>
      </rPr>
      <t>多路会议电话机</t>
    </r>
  </si>
  <si>
    <t xml:space="preserve">    310.00x170.00x190.00 mm</t>
  </si>
  <si>
    <t>3·112</t>
  </si>
  <si>
    <r>
      <rPr>
        <sz val="11"/>
        <rFont val="Arial"/>
        <charset val="0"/>
      </rPr>
      <t>Машина пишущая малогабаритная "Москва", мод.6            “</t>
    </r>
    <r>
      <rPr>
        <sz val="11"/>
        <rFont val="方正书宋_GBK"/>
        <charset val="0"/>
      </rPr>
      <t>莫斯科</t>
    </r>
    <r>
      <rPr>
        <sz val="11"/>
        <rFont val="Arial"/>
        <charset val="0"/>
      </rPr>
      <t>”</t>
    </r>
    <r>
      <rPr>
        <sz val="11"/>
        <rFont val="方正书宋_GBK"/>
        <charset val="0"/>
      </rPr>
      <t>牌小型打字机，</t>
    </r>
    <r>
      <rPr>
        <sz val="11"/>
        <rFont val="Arial"/>
        <charset val="0"/>
      </rPr>
      <t>6</t>
    </r>
    <r>
      <rPr>
        <sz val="11"/>
        <rFont val="方正书宋_GBK"/>
        <charset val="0"/>
      </rPr>
      <t>型</t>
    </r>
  </si>
  <si>
    <t xml:space="preserve">         320x290x140 mm</t>
  </si>
  <si>
    <t>3·113</t>
  </si>
  <si>
    <r>
      <rPr>
        <sz val="11"/>
        <rFont val="Arial"/>
        <charset val="0"/>
      </rPr>
      <t>Машина швейная «Тула» мод.1   
Sewing machine "Tula" mod.1
“</t>
    </r>
    <r>
      <rPr>
        <sz val="11"/>
        <rFont val="方正书宋_GBK"/>
        <charset val="0"/>
      </rPr>
      <t>图拉</t>
    </r>
    <r>
      <rPr>
        <sz val="11"/>
        <rFont val="Arial"/>
        <charset val="0"/>
      </rPr>
      <t>”</t>
    </r>
    <r>
      <rPr>
        <sz val="11"/>
        <rFont val="方正书宋_GBK"/>
        <charset val="0"/>
      </rPr>
      <t>牌</t>
    </r>
    <r>
      <rPr>
        <sz val="11"/>
        <rFont val="Arial"/>
        <charset val="0"/>
      </rPr>
      <t>1</t>
    </r>
    <r>
      <rPr>
        <sz val="11"/>
        <rFont val="方正书宋_GBK"/>
        <charset val="0"/>
      </rPr>
      <t>型缝纫机</t>
    </r>
  </si>
  <si>
    <t xml:space="preserve">        440x180x260 mm</t>
  </si>
  <si>
    <t>3·115</t>
  </si>
  <si>
    <r>
      <rPr>
        <sz val="11"/>
        <color rgb="FF000000"/>
        <rFont val="Arial"/>
        <charset val="0"/>
      </rPr>
      <t>Электрощетка-пылесос "Ветерок"     “</t>
    </r>
    <r>
      <rPr>
        <sz val="11"/>
        <color rgb="FF000000"/>
        <rFont val="方正书宋_GBK"/>
        <charset val="0"/>
      </rPr>
      <t>和风</t>
    </r>
    <r>
      <rPr>
        <sz val="11"/>
        <color rgb="FF000000"/>
        <rFont val="Arial"/>
        <charset val="0"/>
      </rPr>
      <t>”</t>
    </r>
    <r>
      <rPr>
        <sz val="11"/>
        <color rgb="FF000000"/>
        <rFont val="方正书宋_GBK"/>
        <charset val="0"/>
      </rPr>
      <t xml:space="preserve">牌电动刷吸尘器                                      </t>
    </r>
  </si>
  <si>
    <t xml:space="preserve">           340 x 95 x 95 mm</t>
  </si>
  <si>
    <t>3·119</t>
  </si>
  <si>
    <r>
      <rPr>
        <sz val="11"/>
        <rFont val="Arial"/>
        <charset val="0"/>
      </rPr>
      <t>Электробритва «Агидель»
“</t>
    </r>
    <r>
      <rPr>
        <sz val="11"/>
        <rFont val="方正书宋_GBK"/>
        <charset val="0"/>
      </rPr>
      <t>阿吉杰利</t>
    </r>
    <r>
      <rPr>
        <sz val="11"/>
        <rFont val="Arial"/>
        <charset val="0"/>
      </rPr>
      <t>”</t>
    </r>
    <r>
      <rPr>
        <sz val="11"/>
        <rFont val="方正书宋_GBK"/>
        <charset val="0"/>
      </rPr>
      <t>牌电动剃刀</t>
    </r>
  </si>
  <si>
    <r>
      <rPr>
        <sz val="11"/>
        <color indexed="8"/>
        <rFont val="Arial"/>
        <charset val="0"/>
      </rPr>
      <t>Металл, пластмасса, промышленное производство</t>
    </r>
    <r>
      <rPr>
        <sz val="11"/>
        <color indexed="8"/>
        <rFont val="汉仪书宋二KW"/>
        <charset val="0"/>
      </rPr>
      <t>金属、塑料、工业生产</t>
    </r>
  </si>
  <si>
    <r>
      <rPr>
        <sz val="11"/>
        <color indexed="8"/>
        <rFont val="Arial"/>
        <charset val="0"/>
      </rPr>
      <t xml:space="preserve">8,5 х 3,5 х 7,7 см
футляр 10,8 х 18,8 х 4,2 см       8.5 x 3.5 x 7.7cm
</t>
    </r>
    <r>
      <rPr>
        <sz val="11"/>
        <color indexed="8"/>
        <rFont val="汉仪书宋二KW"/>
        <charset val="0"/>
      </rPr>
      <t>外套</t>
    </r>
    <r>
      <rPr>
        <sz val="11"/>
        <color indexed="8"/>
        <rFont val="Arial"/>
        <charset val="0"/>
      </rPr>
      <t>10.8 x 18.8 x 4.2cm</t>
    </r>
  </si>
  <si>
    <t>Private collection of Azat Romanov (Izhevsk)
Коллекция Азата Романова (Ижевск)
阿扎特·罗曼诺夫收藏（伊热夫斯克）</t>
  </si>
  <si>
    <t>3·122</t>
  </si>
  <si>
    <r>
      <rPr>
        <sz val="11"/>
        <rFont val="Arial"/>
        <charset val="0"/>
      </rPr>
      <t>Холодильник газовый "Север-2" “</t>
    </r>
    <r>
      <rPr>
        <sz val="11"/>
        <rFont val="方正书宋_GBK"/>
        <charset val="0"/>
      </rPr>
      <t>北方</t>
    </r>
    <r>
      <rPr>
        <sz val="11"/>
        <rFont val="Arial"/>
        <charset val="0"/>
      </rPr>
      <t xml:space="preserve">-2” </t>
    </r>
    <r>
      <rPr>
        <sz val="11"/>
        <rFont val="方正书宋_GBK"/>
        <charset val="0"/>
      </rPr>
      <t>燃气冰箱</t>
    </r>
  </si>
  <si>
    <t xml:space="preserve">550х630х990 мм                </t>
  </si>
  <si>
    <r>
      <rPr>
        <sz val="11"/>
        <rFont val="Arial"/>
        <charset val="0"/>
      </rPr>
      <t>Электрокамин</t>
    </r>
    <r>
      <rPr>
        <sz val="11"/>
        <rFont val="方正书宋_GBK"/>
        <charset val="0"/>
      </rPr>
      <t>电暖炉</t>
    </r>
  </si>
  <si>
    <t xml:space="preserve">        380x240x360 mm</t>
  </si>
  <si>
    <t>3·136</t>
  </si>
  <si>
    <r>
      <rPr>
        <sz val="11"/>
        <rFont val="方正书宋_GBK"/>
        <charset val="0"/>
      </rPr>
      <t>《技术美学》杂志</t>
    </r>
    <r>
      <rPr>
        <sz val="11"/>
        <rFont val="Arial"/>
        <charset val="0"/>
      </rPr>
      <t xml:space="preserve">
</t>
    </r>
    <r>
      <rPr>
        <sz val="11"/>
        <rFont val="方正书宋_GBK"/>
        <charset val="0"/>
      </rPr>
      <t>《</t>
    </r>
    <r>
      <rPr>
        <sz val="11"/>
        <rFont val="Arial"/>
        <charset val="0"/>
      </rPr>
      <t>technical aesthestics</t>
    </r>
    <r>
      <rPr>
        <sz val="11"/>
        <rFont val="方正书宋_GBK"/>
        <charset val="0"/>
      </rPr>
      <t>》</t>
    </r>
    <r>
      <rPr>
        <sz val="11"/>
        <rFont val="Arial"/>
        <charset val="0"/>
      </rPr>
      <t>magazine</t>
    </r>
  </si>
  <si>
    <r>
      <rPr>
        <sz val="11"/>
        <color indexed="8"/>
        <rFont val="Arial"/>
        <charset val="0"/>
      </rPr>
      <t xml:space="preserve">paper </t>
    </r>
    <r>
      <rPr>
        <sz val="11"/>
        <color indexed="8"/>
        <rFont val="汉仪书宋二KW"/>
        <charset val="0"/>
      </rPr>
      <t>纸本</t>
    </r>
  </si>
  <si>
    <t>29.7 x 22.5 cm</t>
  </si>
  <si>
    <t>4-技术美学研究所工作室 Studio of VNIITE</t>
  </si>
  <si>
    <r>
      <rPr>
        <sz val="11"/>
        <rFont val="Arial"/>
        <charset val="0"/>
      </rPr>
      <t>Весы настольные циферблатные двухчашечные ВНЦ-2м    VNC-2M</t>
    </r>
    <r>
      <rPr>
        <sz val="11"/>
        <rFont val="方正书宋_GBK"/>
        <charset val="0"/>
      </rPr>
      <t>型</t>
    </r>
    <r>
      <rPr>
        <sz val="11"/>
        <rFont val="Arial"/>
        <charset val="0"/>
      </rPr>
      <t xml:space="preserve"> </t>
    </r>
    <r>
      <rPr>
        <sz val="11"/>
        <rFont val="方正书宋_GBK"/>
        <charset val="0"/>
      </rPr>
      <t>针盘台秤</t>
    </r>
    <r>
      <rPr>
        <sz val="11"/>
        <rFont val="Arial"/>
        <charset val="0"/>
      </rPr>
      <t>(</t>
    </r>
    <r>
      <rPr>
        <sz val="11"/>
        <rFont val="方正书宋_GBK"/>
        <charset val="0"/>
      </rPr>
      <t>双盘</t>
    </r>
    <r>
      <rPr>
        <sz val="11"/>
        <rFont val="Arial"/>
        <charset val="0"/>
      </rPr>
      <t>)</t>
    </r>
  </si>
  <si>
    <r>
      <rPr>
        <sz val="11"/>
        <color indexed="8"/>
        <rFont val="Arial"/>
        <charset val="0"/>
      </rPr>
      <t>comprehensive material, промышленное производство</t>
    </r>
    <r>
      <rPr>
        <sz val="11"/>
        <color indexed="8"/>
        <rFont val="汉仪书宋二KW"/>
        <charset val="0"/>
      </rPr>
      <t>综合材料</t>
    </r>
  </si>
  <si>
    <t xml:space="preserve">           460x230x600 mm</t>
  </si>
  <si>
    <t>3·138</t>
  </si>
  <si>
    <r>
      <rPr>
        <sz val="11"/>
        <rFont val="Arial"/>
        <charset val="0"/>
      </rPr>
      <t>Vases "Ukrainian rebellion", triptych</t>
    </r>
    <r>
      <rPr>
        <sz val="11"/>
        <rFont val="方正书宋_GBK"/>
        <charset val="0"/>
      </rPr>
      <t>乌克兰革命</t>
    </r>
    <r>
      <rPr>
        <sz val="11"/>
        <rFont val="Arial"/>
        <charset val="0"/>
      </rPr>
      <t xml:space="preserve"> </t>
    </r>
    <r>
      <rPr>
        <sz val="11"/>
        <rFont val="方正书宋_GBK"/>
        <charset val="0"/>
      </rPr>
      <t>花瓶</t>
    </r>
  </si>
  <si>
    <r>
      <rPr>
        <sz val="11"/>
        <color indexed="8"/>
        <rFont val="Arial"/>
        <charset val="0"/>
      </rPr>
      <t>Colored glass</t>
    </r>
    <r>
      <rPr>
        <sz val="11"/>
        <color indexed="8"/>
        <rFont val="汉仪书宋二KW"/>
        <charset val="0"/>
      </rPr>
      <t>着色玻璃</t>
    </r>
  </si>
  <si>
    <t>H 38 cm, 34 cm, 28 cm</t>
  </si>
  <si>
    <r>
      <rPr>
        <sz val="11"/>
        <rFont val="Arial"/>
        <charset val="0"/>
      </rPr>
      <t>«Valentina»</t>
    </r>
    <r>
      <rPr>
        <sz val="11"/>
        <rFont val="方正书宋_GBK"/>
        <charset val="0"/>
      </rPr>
      <t>瓦伦汀</t>
    </r>
  </si>
  <si>
    <r>
      <rPr>
        <sz val="11"/>
        <color indexed="8"/>
        <rFont val="Arial"/>
        <charset val="0"/>
      </rPr>
      <t xml:space="preserve">Plastic, aluminium, plexiglas </t>
    </r>
    <r>
      <rPr>
        <sz val="11"/>
        <color indexed="8"/>
        <rFont val="汉仪书宋二KW"/>
        <charset val="0"/>
      </rPr>
      <t>塑料</t>
    </r>
    <r>
      <rPr>
        <sz val="11"/>
        <color indexed="8"/>
        <rFont val="Arial"/>
        <charset val="0"/>
      </rPr>
      <t xml:space="preserve"> </t>
    </r>
    <r>
      <rPr>
        <sz val="11"/>
        <color indexed="8"/>
        <rFont val="汉仪书宋二KW"/>
        <charset val="0"/>
      </rPr>
      <t>铝</t>
    </r>
    <r>
      <rPr>
        <sz val="11"/>
        <color indexed="8"/>
        <rFont val="Arial"/>
        <charset val="0"/>
      </rPr>
      <t xml:space="preserve"> </t>
    </r>
    <r>
      <rPr>
        <sz val="11"/>
        <color indexed="8"/>
        <rFont val="汉仪书宋二KW"/>
        <charset val="0"/>
      </rPr>
      <t>塑钢玻璃</t>
    </r>
  </si>
  <si>
    <t>50 х 70 cm</t>
  </si>
  <si>
    <r>
      <rPr>
        <sz val="11"/>
        <rFont val="Arial"/>
        <charset val="0"/>
      </rPr>
      <t>Часы - будильник настольные "Севани"   “</t>
    </r>
    <r>
      <rPr>
        <sz val="11"/>
        <rFont val="方正书宋_GBK"/>
        <charset val="0"/>
      </rPr>
      <t>谢瓦尼</t>
    </r>
    <r>
      <rPr>
        <sz val="11"/>
        <rFont val="Arial"/>
        <charset val="0"/>
      </rPr>
      <t>”</t>
    </r>
    <r>
      <rPr>
        <sz val="11"/>
        <rFont val="方正书宋_GBK"/>
        <charset val="0"/>
      </rPr>
      <t>闹钟</t>
    </r>
  </si>
  <si>
    <t>93х73х100 мм                  93x73x100 mm</t>
  </si>
  <si>
    <r>
      <rPr>
        <sz val="11"/>
        <rFont val="Arial"/>
        <charset val="0"/>
      </rPr>
      <t>Часы-будильник "Янтарь" марки 144Б     “</t>
    </r>
    <r>
      <rPr>
        <sz val="11"/>
        <rFont val="方正书宋_GBK"/>
        <charset val="0"/>
      </rPr>
      <t>琥珀</t>
    </r>
    <r>
      <rPr>
        <sz val="11"/>
        <rFont val="Arial"/>
        <charset val="0"/>
      </rPr>
      <t>”144B</t>
    </r>
    <r>
      <rPr>
        <sz val="11"/>
        <rFont val="方正书宋_GBK"/>
        <charset val="0"/>
      </rPr>
      <t>闹钟</t>
    </r>
  </si>
  <si>
    <t xml:space="preserve">170х90х65 мм                 </t>
  </si>
  <si>
    <r>
      <rPr>
        <sz val="11"/>
        <rFont val="Arial"/>
        <charset val="0"/>
      </rPr>
      <t xml:space="preserve">Часы настольные механические шахматные  </t>
    </r>
    <r>
      <rPr>
        <sz val="11"/>
        <rFont val="方正书宋_GBK"/>
        <charset val="0"/>
      </rPr>
      <t>机械式象棋钟</t>
    </r>
  </si>
  <si>
    <t xml:space="preserve">215х65х128 мм                  </t>
  </si>
  <si>
    <r>
      <rPr>
        <sz val="11"/>
        <rFont val="Arial"/>
        <charset val="0"/>
      </rPr>
      <t>Часы настенные «Стрела»        “</t>
    </r>
    <r>
      <rPr>
        <sz val="11"/>
        <rFont val="方正书宋_GBK"/>
        <charset val="0"/>
      </rPr>
      <t>指针</t>
    </r>
    <r>
      <rPr>
        <sz val="11"/>
        <rFont val="Arial"/>
        <charset val="0"/>
      </rPr>
      <t>”</t>
    </r>
    <r>
      <rPr>
        <sz val="11"/>
        <rFont val="方正书宋_GBK"/>
        <charset val="0"/>
      </rPr>
      <t>牌挂钟</t>
    </r>
  </si>
  <si>
    <r>
      <rPr>
        <sz val="11"/>
        <color indexed="8"/>
        <rFont val="Arial"/>
        <charset val="0"/>
      </rPr>
      <t xml:space="preserve">длина 52 см, высота 41 см, ширина 8,5 см                                         </t>
    </r>
    <r>
      <rPr>
        <sz val="11"/>
        <color indexed="8"/>
        <rFont val="汉仪书宋二KW"/>
        <charset val="0"/>
      </rPr>
      <t>长</t>
    </r>
    <r>
      <rPr>
        <sz val="11"/>
        <color indexed="8"/>
        <rFont val="Arial"/>
        <charset val="0"/>
      </rPr>
      <t xml:space="preserve"> 52 cm, </t>
    </r>
    <r>
      <rPr>
        <sz val="11"/>
        <color indexed="8"/>
        <rFont val="汉仪书宋二KW"/>
        <charset val="0"/>
      </rPr>
      <t>高</t>
    </r>
    <r>
      <rPr>
        <sz val="11"/>
        <color indexed="8"/>
        <rFont val="Arial"/>
        <charset val="0"/>
      </rPr>
      <t xml:space="preserve"> 41 cm, </t>
    </r>
    <r>
      <rPr>
        <sz val="11"/>
        <color indexed="8"/>
        <rFont val="汉仪书宋二KW"/>
        <charset val="0"/>
      </rPr>
      <t>宽</t>
    </r>
    <r>
      <rPr>
        <sz val="11"/>
        <color indexed="8"/>
        <rFont val="Arial"/>
        <charset val="0"/>
      </rPr>
      <t xml:space="preserve"> 8.5 cm</t>
    </r>
  </si>
  <si>
    <r>
      <rPr>
        <sz val="11"/>
        <rFont val="Arial"/>
        <charset val="0"/>
      </rPr>
      <t>Часы настенные «ЭЧЛ»   “</t>
    </r>
    <r>
      <rPr>
        <sz val="11"/>
        <rFont val="方正书宋_GBK"/>
        <charset val="0"/>
      </rPr>
      <t>列宁格勒电子钟</t>
    </r>
    <r>
      <rPr>
        <sz val="11"/>
        <rFont val="Arial"/>
        <charset val="0"/>
      </rPr>
      <t>”</t>
    </r>
    <r>
      <rPr>
        <sz val="11"/>
        <rFont val="方正书宋_GBK"/>
        <charset val="0"/>
      </rPr>
      <t>挂钟</t>
    </r>
  </si>
  <si>
    <r>
      <rPr>
        <sz val="11"/>
        <color indexed="8"/>
        <rFont val="Arial"/>
        <charset val="0"/>
      </rPr>
      <t xml:space="preserve">диаметр в пределах 50 см
</t>
    </r>
    <r>
      <rPr>
        <sz val="11"/>
        <color indexed="8"/>
        <rFont val="汉仪书宋二KW"/>
        <charset val="0"/>
      </rPr>
      <t>直径</t>
    </r>
    <r>
      <rPr>
        <sz val="11"/>
        <color indexed="8"/>
        <rFont val="Arial"/>
        <charset val="0"/>
      </rPr>
      <t>50cm</t>
    </r>
    <r>
      <rPr>
        <sz val="11"/>
        <color indexed="8"/>
        <rFont val="汉仪书宋二KW"/>
        <charset val="0"/>
      </rPr>
      <t>以内</t>
    </r>
  </si>
</sst>
</file>

<file path=xl/styles.xml><?xml version="1.0" encoding="utf-8"?>
<styleSheet xmlns="http://schemas.openxmlformats.org/spreadsheetml/2006/main">
  <numFmts count="4">
    <numFmt numFmtId="44" formatCode="_ &quot;￥&quot;* #,##0.00_ ;_ &quot;￥&quot;* \-#,##0.00_ ;_ &quot;￥&quot;* &quot;-&quot;??_ ;_ @_ "/>
    <numFmt numFmtId="43" formatCode="_ * #,##0.00_ ;_ * \-#,##0.00_ ;_ * &quot;-&quot;??_ ;_ @_ "/>
    <numFmt numFmtId="42" formatCode="_ &quot;￥&quot;* #,##0_ ;_ &quot;￥&quot;* \-#,##0_ ;_ &quot;￥&quot;* &quot;-&quot;_ ;_ @_ "/>
    <numFmt numFmtId="41" formatCode="_ * #,##0_ ;_ * \-#,##0_ ;_ * &quot;-&quot;_ ;_ @_ "/>
  </numFmts>
  <fonts count="62">
    <font>
      <sz val="12"/>
      <name val="宋体"/>
      <charset val="134"/>
      <scheme val="minor"/>
    </font>
    <font>
      <sz val="12"/>
      <color rgb="FF000000"/>
      <name val="宋体"/>
      <charset val="134"/>
      <scheme val="minor"/>
    </font>
    <font>
      <sz val="24"/>
      <name val="宋体"/>
      <charset val="134"/>
      <scheme val="minor"/>
    </font>
    <font>
      <sz val="11"/>
      <color rgb="FF0070C0"/>
      <name val="Times New Roman"/>
      <charset val="1"/>
    </font>
    <font>
      <sz val="11"/>
      <name val="宋体"/>
      <charset val="134"/>
    </font>
    <font>
      <sz val="11"/>
      <color rgb="FF000000"/>
      <name val="Arial"/>
      <charset val="0"/>
    </font>
    <font>
      <sz val="11"/>
      <name val="Arial"/>
      <charset val="0"/>
    </font>
    <font>
      <sz val="11"/>
      <name val="Arial"/>
      <charset val="134"/>
    </font>
    <font>
      <b/>
      <sz val="11"/>
      <name val="Arial"/>
      <charset val="134"/>
    </font>
    <font>
      <sz val="24"/>
      <name val="Arial"/>
      <charset val="134"/>
    </font>
    <font>
      <u/>
      <sz val="11"/>
      <color rgb="FF0000FF"/>
      <name val="Arial"/>
      <charset val="134"/>
    </font>
    <font>
      <sz val="11"/>
      <color theme="9"/>
      <name val="Arial"/>
      <charset val="0"/>
    </font>
    <font>
      <sz val="11"/>
      <color rgb="FF70AD47"/>
      <name val="Arial"/>
      <charset val="0"/>
    </font>
    <font>
      <sz val="11"/>
      <color rgb="FFFF0000"/>
      <name val="Arial"/>
      <charset val="0"/>
    </font>
    <font>
      <sz val="12"/>
      <name val="Times New Roman"/>
      <charset val="1"/>
    </font>
    <font>
      <sz val="11"/>
      <color rgb="FF000000"/>
      <name val="Times New Roman"/>
      <charset val="1"/>
    </font>
    <font>
      <strike/>
      <sz val="11"/>
      <name val="Arial"/>
      <charset val="0"/>
    </font>
    <font>
      <sz val="11"/>
      <color theme="9"/>
      <name val="Times New Roman"/>
      <charset val="1"/>
    </font>
    <font>
      <sz val="11"/>
      <name val="Times New Roman"/>
      <charset val="1"/>
    </font>
    <font>
      <strike/>
      <sz val="11"/>
      <color rgb="FF000000"/>
      <name val="Arial"/>
      <charset val="0"/>
    </font>
    <font>
      <sz val="12"/>
      <color theme="9"/>
      <name val="Times New Roman"/>
      <charset val="1"/>
    </font>
    <font>
      <sz val="11"/>
      <name val="方正书宋_GBK"/>
      <charset val="134"/>
    </font>
    <font>
      <sz val="11"/>
      <name val="Times New Roman"/>
      <charset val="134"/>
    </font>
    <font>
      <sz val="11"/>
      <name val="方正书宋_GBK"/>
      <charset val="0"/>
    </font>
    <font>
      <strike/>
      <sz val="12"/>
      <color rgb="FF000000"/>
      <name val="Calibri"/>
      <charset val="134"/>
    </font>
    <font>
      <sz val="11"/>
      <color indexed="8"/>
      <name val="Arial"/>
      <charset val="0"/>
    </font>
    <font>
      <sz val="11"/>
      <color rgb="FFFA7D00"/>
      <name val="宋体"/>
      <charset val="0"/>
      <scheme val="minor"/>
    </font>
    <font>
      <b/>
      <sz val="11"/>
      <color theme="3"/>
      <name val="宋体"/>
      <charset val="134"/>
      <scheme val="minor"/>
    </font>
    <font>
      <sz val="11"/>
      <color theme="1"/>
      <name val="宋体"/>
      <charset val="0"/>
      <scheme val="minor"/>
    </font>
    <font>
      <u/>
      <sz val="11"/>
      <color rgb="FF0000FF"/>
      <name val="宋体"/>
      <charset val="0"/>
      <scheme val="minor"/>
    </font>
    <font>
      <sz val="11"/>
      <color theme="1"/>
      <name val="宋体"/>
      <charset val="204"/>
      <scheme val="minor"/>
    </font>
    <font>
      <sz val="11"/>
      <color rgb="FFFF0000"/>
      <name val="宋体"/>
      <charset val="0"/>
      <scheme val="minor"/>
    </font>
    <font>
      <sz val="11"/>
      <color theme="0"/>
      <name val="宋体"/>
      <charset val="0"/>
      <scheme val="minor"/>
    </font>
    <font>
      <sz val="12"/>
      <color theme="1"/>
      <name val="宋体"/>
      <charset val="134"/>
      <scheme val="minor"/>
    </font>
    <font>
      <b/>
      <sz val="15"/>
      <color theme="3"/>
      <name val="宋体"/>
      <charset val="134"/>
      <scheme val="minor"/>
    </font>
    <font>
      <b/>
      <sz val="11"/>
      <color theme="1"/>
      <name val="宋体"/>
      <charset val="0"/>
      <scheme val="minor"/>
    </font>
    <font>
      <b/>
      <sz val="11"/>
      <color rgb="FF3F3F3F"/>
      <name val="宋体"/>
      <charset val="0"/>
      <scheme val="minor"/>
    </font>
    <font>
      <b/>
      <sz val="18"/>
      <color theme="3"/>
      <name val="宋体"/>
      <charset val="134"/>
      <scheme val="minor"/>
    </font>
    <font>
      <sz val="11"/>
      <color rgb="FF9C6500"/>
      <name val="宋体"/>
      <charset val="0"/>
      <scheme val="minor"/>
    </font>
    <font>
      <i/>
      <sz val="11"/>
      <color rgb="FF7F7F7F"/>
      <name val="宋体"/>
      <charset val="0"/>
      <scheme val="minor"/>
    </font>
    <font>
      <b/>
      <sz val="11"/>
      <color rgb="FFFA7D00"/>
      <name val="宋体"/>
      <charset val="0"/>
      <scheme val="minor"/>
    </font>
    <font>
      <b/>
      <sz val="11"/>
      <color rgb="FFFFFFFF"/>
      <name val="宋体"/>
      <charset val="0"/>
      <scheme val="minor"/>
    </font>
    <font>
      <sz val="11"/>
      <color rgb="FF9C0006"/>
      <name val="宋体"/>
      <charset val="0"/>
      <scheme val="minor"/>
    </font>
    <font>
      <b/>
      <sz val="13"/>
      <color theme="3"/>
      <name val="宋体"/>
      <charset val="134"/>
      <scheme val="minor"/>
    </font>
    <font>
      <sz val="11"/>
      <color rgb="FF3F3F76"/>
      <name val="宋体"/>
      <charset val="0"/>
      <scheme val="minor"/>
    </font>
    <font>
      <u/>
      <sz val="11"/>
      <color rgb="FF800080"/>
      <name val="宋体"/>
      <charset val="0"/>
      <scheme val="minor"/>
    </font>
    <font>
      <sz val="11"/>
      <color rgb="FF006100"/>
      <name val="宋体"/>
      <charset val="0"/>
      <scheme val="minor"/>
    </font>
    <font>
      <sz val="11"/>
      <color rgb="FF0070C0"/>
      <name val="方正书宋_GBK"/>
      <charset val="1"/>
    </font>
    <font>
      <sz val="11"/>
      <color indexed="8"/>
      <name val="汉仪书宋二KW"/>
      <charset val="0"/>
    </font>
    <font>
      <sz val="11"/>
      <color rgb="FF000000"/>
      <name val="方正书宋_GBK"/>
      <charset val="0"/>
    </font>
    <font>
      <sz val="11"/>
      <name val="宋体"/>
      <charset val="0"/>
    </font>
    <font>
      <sz val="12"/>
      <name val="方正书宋_GBK"/>
      <charset val="1"/>
    </font>
    <font>
      <b/>
      <sz val="11"/>
      <color rgb="FFFF0000"/>
      <name val="Arial"/>
      <charset val="0"/>
    </font>
    <font>
      <strike/>
      <sz val="11"/>
      <color rgb="FF000000"/>
      <name val="汉仪书宋二KW"/>
      <charset val="0"/>
    </font>
    <font>
      <sz val="11"/>
      <color rgb="FF000000"/>
      <name val="汉仪书宋二KW"/>
      <charset val="0"/>
    </font>
    <font>
      <strike/>
      <sz val="11"/>
      <name val="方正书宋_GBK"/>
      <charset val="0"/>
    </font>
    <font>
      <sz val="11"/>
      <name val="方正书宋_GBK"/>
      <charset val="1"/>
    </font>
    <font>
      <sz val="11"/>
      <color indexed="8"/>
      <name val="Times New Roman"/>
      <charset val="1"/>
    </font>
    <font>
      <b/>
      <sz val="11"/>
      <color rgb="FFFF0000"/>
      <name val="方正书宋_GBK"/>
      <charset val="0"/>
    </font>
    <font>
      <b/>
      <sz val="11"/>
      <color rgb="FF000000"/>
      <name val="方正书宋_GBK"/>
      <charset val="0"/>
    </font>
    <font>
      <b/>
      <sz val="11"/>
      <color rgb="FF000000"/>
      <name val="Arial"/>
      <charset val="0"/>
    </font>
    <font>
      <sz val="12"/>
      <color rgb="FF000000"/>
      <name val="Calibri"/>
      <charset val="134"/>
    </font>
  </fonts>
  <fills count="34">
    <fill>
      <patternFill patternType="none"/>
    </fill>
    <fill>
      <patternFill patternType="gray125"/>
    </fill>
    <fill>
      <patternFill patternType="solid">
        <fgColor theme="2" tint="-0.25"/>
        <bgColor indexed="64"/>
      </patternFill>
    </fill>
    <fill>
      <patternFill patternType="solid">
        <fgColor theme="8" tint="0.599993896298105"/>
        <bgColor indexed="64"/>
      </patternFill>
    </fill>
    <fill>
      <patternFill patternType="solid">
        <fgColor theme="9" tint="0.599993896298105"/>
        <bgColor indexed="64"/>
      </patternFill>
    </fill>
    <fill>
      <patternFill patternType="solid">
        <fgColor theme="8" tint="0.399975585192419"/>
        <bgColor indexed="64"/>
      </patternFill>
    </fill>
    <fill>
      <patternFill patternType="solid">
        <fgColor theme="7" tint="0.599993896298105"/>
        <bgColor indexed="64"/>
      </patternFill>
    </fill>
    <fill>
      <patternFill patternType="solid">
        <fgColor theme="4" tint="0.599993896298105"/>
        <bgColor indexed="64"/>
      </patternFill>
    </fill>
    <fill>
      <patternFill patternType="solid">
        <fgColor theme="6" tint="0.399975585192419"/>
        <bgColor indexed="64"/>
      </patternFill>
    </fill>
    <fill>
      <patternFill patternType="solid">
        <fgColor theme="9"/>
        <bgColor indexed="64"/>
      </patternFill>
    </fill>
    <fill>
      <patternFill patternType="solid">
        <fgColor theme="5" tint="0.399975585192419"/>
        <bgColor indexed="64"/>
      </patternFill>
    </fill>
    <fill>
      <patternFill patternType="solid">
        <fgColor rgb="FFF2F2F2"/>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theme="5" tint="0.599993896298105"/>
        <bgColor indexed="64"/>
      </patternFill>
    </fill>
    <fill>
      <patternFill patternType="solid">
        <fgColor rgb="FFFFEB9C"/>
        <bgColor indexed="64"/>
      </patternFill>
    </fill>
    <fill>
      <patternFill patternType="solid">
        <fgColor theme="7" tint="0.799981688894314"/>
        <bgColor indexed="64"/>
      </patternFill>
    </fill>
    <fill>
      <patternFill patternType="solid">
        <fgColor theme="7" tint="0.399975585192419"/>
        <bgColor indexed="64"/>
      </patternFill>
    </fill>
    <fill>
      <patternFill patternType="solid">
        <fgColor theme="5" tint="0.799981688894314"/>
        <bgColor indexed="64"/>
      </patternFill>
    </fill>
    <fill>
      <patternFill patternType="solid">
        <fgColor rgb="FFA5A5A5"/>
        <bgColor indexed="64"/>
      </patternFill>
    </fill>
    <fill>
      <patternFill patternType="solid">
        <fgColor theme="4" tint="0.399975585192419"/>
        <bgColor indexed="64"/>
      </patternFill>
    </fill>
    <fill>
      <patternFill patternType="solid">
        <fgColor rgb="FFFFC7CE"/>
        <bgColor indexed="64"/>
      </patternFill>
    </fill>
    <fill>
      <patternFill patternType="solid">
        <fgColor theme="4"/>
        <bgColor indexed="64"/>
      </patternFill>
    </fill>
    <fill>
      <patternFill patternType="solid">
        <fgColor theme="6"/>
        <bgColor indexed="64"/>
      </patternFill>
    </fill>
    <fill>
      <patternFill patternType="solid">
        <fgColor rgb="FFFFCC99"/>
        <bgColor indexed="64"/>
      </patternFill>
    </fill>
    <fill>
      <patternFill patternType="solid">
        <fgColor rgb="FFFFFFCC"/>
        <bgColor indexed="64"/>
      </patternFill>
    </fill>
    <fill>
      <patternFill patternType="solid">
        <fgColor theme="7"/>
        <bgColor indexed="64"/>
      </patternFill>
    </fill>
    <fill>
      <patternFill patternType="solid">
        <fgColor theme="6" tint="0.599993896298105"/>
        <bgColor indexed="64"/>
      </patternFill>
    </fill>
    <fill>
      <patternFill patternType="solid">
        <fgColor theme="5"/>
        <bgColor indexed="64"/>
      </patternFill>
    </fill>
    <fill>
      <patternFill patternType="solid">
        <fgColor theme="8"/>
        <bgColor indexed="64"/>
      </patternFill>
    </fill>
    <fill>
      <patternFill patternType="solid">
        <fgColor theme="6" tint="0.799981688894314"/>
        <bgColor indexed="64"/>
      </patternFill>
    </fill>
    <fill>
      <patternFill patternType="solid">
        <fgColor theme="9" tint="0.399975585192419"/>
        <bgColor indexed="64"/>
      </patternFill>
    </fill>
    <fill>
      <patternFill patternType="solid">
        <fgColor theme="9" tint="0.799981688894314"/>
        <bgColor indexed="64"/>
      </patternFill>
    </fill>
    <fill>
      <patternFill patternType="solid">
        <fgColor rgb="FFC6EFCE"/>
        <bgColor indexed="64"/>
      </patternFill>
    </fill>
  </fills>
  <borders count="10">
    <border>
      <left/>
      <right/>
      <top/>
      <bottom/>
      <diagonal/>
    </border>
    <border>
      <left style="thin">
        <color auto="1"/>
      </left>
      <right style="thin">
        <color auto="1"/>
      </right>
      <top style="thin">
        <color auto="1"/>
      </top>
      <bottom style="thin">
        <color auto="1"/>
      </bottom>
      <diagonal/>
    </border>
    <border>
      <left/>
      <right/>
      <top/>
      <bottom style="double">
        <color rgb="FFFF8001"/>
      </bottom>
      <diagonal/>
    </border>
    <border>
      <left/>
      <right/>
      <top/>
      <bottom style="medium">
        <color theme="4" tint="0.499984740745262"/>
      </bottom>
      <diagonal/>
    </border>
    <border>
      <left/>
      <right/>
      <top/>
      <bottom style="medium">
        <color theme="4"/>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s>
  <cellStyleXfs count="50">
    <xf numFmtId="0" fontId="0" fillId="0" borderId="0" applyBorder="0">
      <alignment vertical="center"/>
    </xf>
    <xf numFmtId="0" fontId="30" fillId="0" borderId="0" applyBorder="0">
      <alignment vertical="center"/>
    </xf>
    <xf numFmtId="0" fontId="32" fillId="31" borderId="0" applyNumberFormat="0" applyBorder="0" applyAlignment="0" applyProtection="0">
      <alignment vertical="center"/>
    </xf>
    <xf numFmtId="0" fontId="28" fillId="16" borderId="0" applyNumberFormat="0" applyBorder="0" applyAlignment="0" applyProtection="0">
      <alignment vertical="center"/>
    </xf>
    <xf numFmtId="0" fontId="32" fillId="26" borderId="0" applyNumberFormat="0" applyBorder="0" applyAlignment="0" applyProtection="0">
      <alignment vertical="center"/>
    </xf>
    <xf numFmtId="0" fontId="44" fillId="24" borderId="7" applyNumberFormat="0" applyAlignment="0" applyProtection="0">
      <alignment vertical="center"/>
    </xf>
    <xf numFmtId="0" fontId="28" fillId="27" borderId="0" applyNumberFormat="0" applyBorder="0" applyAlignment="0" applyProtection="0">
      <alignment vertical="center"/>
    </xf>
    <xf numFmtId="0" fontId="28" fillId="30" borderId="0" applyNumberFormat="0" applyBorder="0" applyAlignment="0" applyProtection="0">
      <alignment vertical="center"/>
    </xf>
    <xf numFmtId="44" fontId="33" fillId="0" borderId="0" applyFont="0" applyFill="0" applyBorder="0" applyAlignment="0" applyProtection="0">
      <alignment vertical="center"/>
    </xf>
    <xf numFmtId="0" fontId="32" fillId="23" borderId="0" applyNumberFormat="0" applyBorder="0" applyAlignment="0" applyProtection="0">
      <alignment vertical="center"/>
    </xf>
    <xf numFmtId="9" fontId="33" fillId="0" borderId="0" applyFont="0" applyFill="0" applyBorder="0" applyAlignment="0" applyProtection="0">
      <alignment vertical="center"/>
    </xf>
    <xf numFmtId="0" fontId="32" fillId="10" borderId="0" applyNumberFormat="0" applyBorder="0" applyAlignment="0" applyProtection="0">
      <alignment vertical="center"/>
    </xf>
    <xf numFmtId="0" fontId="32" fillId="5" borderId="0" applyNumberFormat="0" applyBorder="0" applyAlignment="0" applyProtection="0">
      <alignment vertical="center"/>
    </xf>
    <xf numFmtId="0" fontId="32" fillId="28" borderId="0" applyNumberFormat="0" applyBorder="0" applyAlignment="0" applyProtection="0">
      <alignment vertical="center"/>
    </xf>
    <xf numFmtId="0" fontId="32" fillId="20" borderId="0" applyNumberFormat="0" applyBorder="0" applyAlignment="0" applyProtection="0">
      <alignment vertical="center"/>
    </xf>
    <xf numFmtId="0" fontId="32" fillId="17" borderId="0" applyNumberFormat="0" applyBorder="0" applyAlignment="0" applyProtection="0">
      <alignment vertical="center"/>
    </xf>
    <xf numFmtId="0" fontId="40" fillId="11" borderId="7" applyNumberFormat="0" applyAlignment="0" applyProtection="0">
      <alignment vertical="center"/>
    </xf>
    <xf numFmtId="0" fontId="32" fillId="22" borderId="0" applyNumberFormat="0" applyBorder="0" applyAlignment="0" applyProtection="0">
      <alignment vertical="center"/>
    </xf>
    <xf numFmtId="0" fontId="38" fillId="15" borderId="0" applyNumberFormat="0" applyBorder="0" applyAlignment="0" applyProtection="0">
      <alignment vertical="center"/>
    </xf>
    <xf numFmtId="0" fontId="28" fillId="13" borderId="0" applyNumberFormat="0" applyBorder="0" applyAlignment="0" applyProtection="0">
      <alignment vertical="center"/>
    </xf>
    <xf numFmtId="0" fontId="46" fillId="33" borderId="0" applyNumberFormat="0" applyBorder="0" applyAlignment="0" applyProtection="0">
      <alignment vertical="center"/>
    </xf>
    <xf numFmtId="0" fontId="28" fillId="12" borderId="0" applyNumberFormat="0" applyBorder="0" applyAlignment="0" applyProtection="0">
      <alignment vertical="center"/>
    </xf>
    <xf numFmtId="0" fontId="35" fillId="0" borderId="5" applyNumberFormat="0" applyFill="0" applyAlignment="0" applyProtection="0">
      <alignment vertical="center"/>
    </xf>
    <xf numFmtId="0" fontId="42" fillId="21" borderId="0" applyNumberFormat="0" applyBorder="0" applyAlignment="0" applyProtection="0">
      <alignment vertical="center"/>
    </xf>
    <xf numFmtId="0" fontId="41" fillId="19" borderId="8" applyNumberFormat="0" applyAlignment="0" applyProtection="0">
      <alignment vertical="center"/>
    </xf>
    <xf numFmtId="0" fontId="36" fillId="11" borderId="6" applyNumberFormat="0" applyAlignment="0" applyProtection="0">
      <alignment vertical="center"/>
    </xf>
    <xf numFmtId="0" fontId="34" fillId="0" borderId="4" applyNumberFormat="0" applyFill="0" applyAlignment="0" applyProtection="0">
      <alignment vertical="center"/>
    </xf>
    <xf numFmtId="0" fontId="39" fillId="0" borderId="0" applyNumberFormat="0" applyFill="0" applyBorder="0" applyAlignment="0" applyProtection="0">
      <alignment vertical="center"/>
    </xf>
    <xf numFmtId="0" fontId="28" fillId="18" borderId="0" applyNumberFormat="0" applyBorder="0" applyAlignment="0" applyProtection="0">
      <alignment vertical="center"/>
    </xf>
    <xf numFmtId="0" fontId="27" fillId="0" borderId="0" applyNumberFormat="0" applyFill="0" applyBorder="0" applyAlignment="0" applyProtection="0">
      <alignment vertical="center"/>
    </xf>
    <xf numFmtId="42" fontId="33" fillId="0" borderId="0" applyFont="0" applyFill="0" applyBorder="0" applyAlignment="0" applyProtection="0">
      <alignment vertical="center"/>
    </xf>
    <xf numFmtId="0" fontId="28" fillId="6" borderId="0" applyNumberFormat="0" applyBorder="0" applyAlignment="0" applyProtection="0">
      <alignment vertical="center"/>
    </xf>
    <xf numFmtId="43" fontId="33" fillId="0" borderId="0" applyFont="0" applyFill="0" applyBorder="0" applyAlignment="0" applyProtection="0">
      <alignment vertical="center"/>
    </xf>
    <xf numFmtId="0" fontId="45"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28" fillId="14" borderId="0" applyNumberFormat="0" applyBorder="0" applyAlignment="0" applyProtection="0">
      <alignment vertical="center"/>
    </xf>
    <xf numFmtId="0" fontId="31" fillId="0" borderId="0" applyNumberFormat="0" applyFill="0" applyBorder="0" applyAlignment="0" applyProtection="0">
      <alignment vertical="center"/>
    </xf>
    <xf numFmtId="0" fontId="32" fillId="8" borderId="0" applyNumberFormat="0" applyBorder="0" applyAlignment="0" applyProtection="0">
      <alignment vertical="center"/>
    </xf>
    <xf numFmtId="0" fontId="33" fillId="25" borderId="9" applyNumberFormat="0" applyFont="0" applyAlignment="0" applyProtection="0">
      <alignment vertical="center"/>
    </xf>
    <xf numFmtId="0" fontId="28" fillId="32" borderId="0" applyNumberFormat="0" applyBorder="0" applyAlignment="0" applyProtection="0">
      <alignment vertical="center"/>
    </xf>
    <xf numFmtId="0" fontId="32" fillId="29" borderId="0" applyNumberFormat="0" applyBorder="0" applyAlignment="0" applyProtection="0">
      <alignment vertical="center"/>
    </xf>
    <xf numFmtId="0" fontId="28" fillId="4" borderId="0" applyNumberFormat="0" applyBorder="0" applyAlignment="0" applyProtection="0">
      <alignment vertical="center"/>
    </xf>
    <xf numFmtId="0" fontId="29" fillId="0" borderId="0" applyNumberFormat="0" applyFill="0" applyBorder="0" applyAlignment="0" applyProtection="0">
      <alignment vertical="center"/>
    </xf>
    <xf numFmtId="41" fontId="33" fillId="0" borderId="0" applyFont="0" applyFill="0" applyBorder="0" applyAlignment="0" applyProtection="0">
      <alignment vertical="center"/>
    </xf>
    <xf numFmtId="0" fontId="43" fillId="0" borderId="4" applyNumberFormat="0" applyFill="0" applyAlignment="0" applyProtection="0">
      <alignment vertical="center"/>
    </xf>
    <xf numFmtId="0" fontId="28" fillId="3" borderId="0" applyNumberFormat="0" applyBorder="0" applyAlignment="0" applyProtection="0">
      <alignment vertical="center"/>
    </xf>
    <xf numFmtId="0" fontId="27" fillId="0" borderId="3" applyNumberFormat="0" applyFill="0" applyAlignment="0" applyProtection="0">
      <alignment vertical="center"/>
    </xf>
    <xf numFmtId="0" fontId="32" fillId="9" borderId="0" applyNumberFormat="0" applyBorder="0" applyAlignment="0" applyProtection="0">
      <alignment vertical="center"/>
    </xf>
    <xf numFmtId="0" fontId="28" fillId="7" borderId="0" applyNumberFormat="0" applyBorder="0" applyAlignment="0" applyProtection="0">
      <alignment vertical="center"/>
    </xf>
    <xf numFmtId="0" fontId="26" fillId="0" borderId="2" applyNumberFormat="0" applyFill="0" applyAlignment="0" applyProtection="0">
      <alignment vertical="center"/>
    </xf>
  </cellStyleXfs>
  <cellXfs count="49">
    <xf numFmtId="0" fontId="0" fillId="0" borderId="0" xfId="0" applyFont="1">
      <alignment vertical="center"/>
    </xf>
    <xf numFmtId="0" fontId="0" fillId="2" borderId="1" xfId="0" applyFont="1" applyFill="1" applyBorder="1" applyAlignment="1">
      <alignment horizontal="center" vertical="center"/>
    </xf>
    <xf numFmtId="0" fontId="0" fillId="0" borderId="1" xfId="0" applyFont="1" applyFill="1" applyBorder="1" applyAlignment="1">
      <alignment horizontal="center" vertical="center"/>
    </xf>
    <xf numFmtId="0" fontId="0" fillId="0" borderId="0" xfId="0" applyFont="1" applyFill="1" applyAlignment="1">
      <alignment vertical="center"/>
    </xf>
    <xf numFmtId="0" fontId="0" fillId="0" borderId="0" xfId="0" applyFont="1" applyFill="1" applyAlignment="1">
      <alignment horizontal="center" vertical="center" wrapText="1"/>
    </xf>
    <xf numFmtId="0" fontId="0" fillId="0" borderId="0" xfId="0" applyFont="1" applyFill="1" applyAlignment="1">
      <alignment horizontal="center" vertical="center"/>
    </xf>
    <xf numFmtId="0" fontId="1" fillId="0" borderId="0" xfId="0" applyFont="1" applyFill="1" applyAlignment="1">
      <alignment horizontal="center" vertical="center"/>
    </xf>
    <xf numFmtId="0" fontId="2" fillId="0" borderId="0" xfId="0" applyFont="1" applyFill="1" applyAlignment="1">
      <alignment horizontal="center" vertical="center" wrapText="1"/>
    </xf>
    <xf numFmtId="0" fontId="3" fillId="2" borderId="1" xfId="0" applyFont="1" applyFill="1" applyBorder="1" applyAlignment="1">
      <alignment horizontal="left" vertical="center" wrapText="1"/>
    </xf>
    <xf numFmtId="0" fontId="4" fillId="2" borderId="1" xfId="0" applyFont="1" applyFill="1" applyBorder="1" applyAlignment="1">
      <alignment horizontal="center" vertical="center" wrapText="1"/>
    </xf>
    <xf numFmtId="0" fontId="5" fillId="0" borderId="1" xfId="0" applyNumberFormat="1" applyFont="1" applyFill="1" applyBorder="1" applyAlignment="1">
      <alignment horizontal="left" vertical="center" wrapText="1"/>
    </xf>
    <xf numFmtId="0" fontId="6" fillId="0"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7" fillId="0" borderId="1" xfId="0" applyNumberFormat="1" applyFont="1" applyFill="1" applyBorder="1" applyAlignment="1">
      <alignment horizontal="center" vertical="center" wrapText="1"/>
    </xf>
    <xf numFmtId="0" fontId="5" fillId="0" borderId="1" xfId="0" applyFont="1" applyFill="1" applyBorder="1" applyAlignment="1">
      <alignment horizontal="left" vertical="center" wrapText="1"/>
    </xf>
    <xf numFmtId="49" fontId="5" fillId="0" borderId="1" xfId="0" applyNumberFormat="1" applyFont="1" applyFill="1" applyBorder="1" applyAlignment="1">
      <alignment horizontal="left" vertical="center" wrapText="1"/>
    </xf>
    <xf numFmtId="49" fontId="6" fillId="0" borderId="1" xfId="0" applyNumberFormat="1"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0" fontId="1" fillId="0" borderId="1"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1" fillId="0" borderId="1" xfId="0" applyNumberFormat="1" applyFont="1" applyFill="1" applyBorder="1" applyAlignment="1">
      <alignment horizontal="center" vertical="center" wrapText="1"/>
    </xf>
    <xf numFmtId="49" fontId="1" fillId="0" borderId="1" xfId="0"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49" fontId="7" fillId="0" borderId="1" xfId="0" applyNumberFormat="1" applyFont="1" applyFill="1" applyBorder="1" applyAlignment="1">
      <alignment horizontal="center" vertical="center" wrapText="1"/>
    </xf>
    <xf numFmtId="0" fontId="10" fillId="0" borderId="1" xfId="42" applyFont="1" applyFill="1" applyBorder="1" applyAlignment="1">
      <alignment horizontal="center" vertical="center" wrapText="1"/>
    </xf>
    <xf numFmtId="0" fontId="11" fillId="0" borderId="1" xfId="0" applyFont="1" applyFill="1" applyBorder="1" applyAlignment="1">
      <alignment horizontal="center" vertical="center" wrapText="1"/>
    </xf>
    <xf numFmtId="0" fontId="6" fillId="0" borderId="1" xfId="1" applyFont="1" applyFill="1" applyBorder="1" applyAlignment="1">
      <alignment horizontal="center" vertical="center" wrapText="1"/>
    </xf>
    <xf numFmtId="0" fontId="12" fillId="0" borderId="1" xfId="1" applyFont="1" applyFill="1" applyBorder="1" applyAlignment="1">
      <alignment horizontal="center" vertical="center" wrapText="1"/>
    </xf>
    <xf numFmtId="0" fontId="0" fillId="0" borderId="1" xfId="0" applyNumberFormat="1" applyFont="1" applyFill="1" applyBorder="1" applyAlignment="1">
      <alignment horizontal="center" vertical="center"/>
    </xf>
    <xf numFmtId="0" fontId="13" fillId="0" borderId="1" xfId="0" applyNumberFormat="1" applyFont="1" applyFill="1" applyBorder="1" applyAlignment="1">
      <alignment horizontal="left" vertical="center" wrapText="1"/>
    </xf>
    <xf numFmtId="0" fontId="14" fillId="0" borderId="1"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16" fillId="0" borderId="1" xfId="0" applyFont="1" applyFill="1" applyBorder="1" applyAlignment="1">
      <alignment horizontal="center" vertical="center" wrapText="1"/>
    </xf>
    <xf numFmtId="0" fontId="17" fillId="0" borderId="1" xfId="0" applyFont="1" applyFill="1" applyBorder="1" applyAlignment="1">
      <alignment horizontal="center" vertical="center" wrapText="1"/>
    </xf>
    <xf numFmtId="0" fontId="18" fillId="0" borderId="1" xfId="0" applyFont="1" applyFill="1" applyBorder="1" applyAlignment="1">
      <alignment horizontal="center" vertical="center" wrapText="1"/>
    </xf>
    <xf numFmtId="0" fontId="19" fillId="0" borderId="1" xfId="0" applyFont="1" applyFill="1" applyBorder="1" applyAlignment="1">
      <alignment horizontal="center" vertical="center" wrapText="1"/>
    </xf>
    <xf numFmtId="2" fontId="7" fillId="0" borderId="1" xfId="0" applyNumberFormat="1" applyFont="1" applyFill="1" applyBorder="1" applyAlignment="1">
      <alignment horizontal="center" vertical="center" wrapText="1"/>
    </xf>
    <xf numFmtId="0" fontId="5" fillId="0" borderId="1" xfId="0" applyNumberFormat="1" applyFont="1" applyFill="1" applyBorder="1" applyAlignment="1">
      <alignment vertical="center" wrapText="1"/>
    </xf>
    <xf numFmtId="0" fontId="20" fillId="0" borderId="1" xfId="0" applyFont="1" applyFill="1" applyBorder="1" applyAlignment="1">
      <alignment horizontal="center" vertical="center" wrapText="1"/>
    </xf>
    <xf numFmtId="0" fontId="21" fillId="0" borderId="1" xfId="0" applyFont="1" applyFill="1" applyBorder="1" applyAlignment="1">
      <alignment horizontal="center" vertical="center" wrapText="1"/>
    </xf>
    <xf numFmtId="0" fontId="6" fillId="0" borderId="1" xfId="0" applyNumberFormat="1" applyFont="1" applyFill="1" applyBorder="1" applyAlignment="1">
      <alignment horizontal="center" vertical="center" wrapText="1"/>
    </xf>
    <xf numFmtId="0" fontId="22" fillId="0" borderId="1" xfId="0" applyNumberFormat="1" applyFont="1" applyFill="1" applyBorder="1" applyAlignment="1">
      <alignment horizontal="center" vertical="center" wrapText="1"/>
    </xf>
    <xf numFmtId="0" fontId="22" fillId="0" borderId="1" xfId="0" applyFont="1" applyFill="1" applyBorder="1" applyAlignment="1">
      <alignment horizontal="center" vertical="center"/>
    </xf>
    <xf numFmtId="0" fontId="23" fillId="0" borderId="1" xfId="0" applyFont="1" applyFill="1" applyBorder="1" applyAlignment="1">
      <alignment horizontal="center" vertical="center" wrapText="1"/>
    </xf>
    <xf numFmtId="0" fontId="24" fillId="0" borderId="1" xfId="0" applyNumberFormat="1" applyFont="1" applyFill="1" applyBorder="1" applyAlignment="1">
      <alignment horizontal="center" vertical="center" wrapText="1"/>
    </xf>
    <xf numFmtId="0" fontId="25" fillId="0" borderId="1" xfId="0" applyFont="1" applyFill="1" applyBorder="1" applyAlignment="1">
      <alignment horizontal="center" vertical="center" wrapText="1"/>
    </xf>
  </cellXfs>
  <cellStyles count="50">
    <cellStyle name="常规" xfId="0" builtinId="0"/>
    <cellStyle name="Обычный 2" xfId="1"/>
    <cellStyle name="60% - 强调文字颜色 6" xfId="2" builtinId="52"/>
    <cellStyle name="20% - 强调文字颜色 4" xfId="3" builtinId="42"/>
    <cellStyle name="强调文字颜色 4" xfId="4" builtinId="41"/>
    <cellStyle name="输入" xfId="5" builtinId="20"/>
    <cellStyle name="40% - 强调文字颜色 3" xfId="6" builtinId="39"/>
    <cellStyle name="20% - 强调文字颜色 3" xfId="7" builtinId="38"/>
    <cellStyle name="货币" xfId="8" builtinId="4"/>
    <cellStyle name="强调文字颜色 3" xfId="9" builtinId="37"/>
    <cellStyle name="百分比" xfId="10" builtinId="5"/>
    <cellStyle name="60% - 强调文字颜色 2" xfId="11" builtinId="36"/>
    <cellStyle name="60% - 强调文字颜色 5" xfId="12" builtinId="48"/>
    <cellStyle name="强调文字颜色 2" xfId="13" builtinId="33"/>
    <cellStyle name="60% - 强调文字颜色 1" xfId="14" builtinId="32"/>
    <cellStyle name="60% - 强调文字颜色 4" xfId="15" builtinId="44"/>
    <cellStyle name="计算" xfId="16" builtinId="22"/>
    <cellStyle name="强调文字颜色 1" xfId="17" builtinId="29"/>
    <cellStyle name="适中" xfId="18" builtinId="28"/>
    <cellStyle name="20% - 强调文字颜色 5" xfId="19" builtinId="46"/>
    <cellStyle name="好" xfId="20" builtinId="26"/>
    <cellStyle name="20% - 强调文字颜色 1" xfId="21" builtinId="30"/>
    <cellStyle name="汇总" xfId="22" builtinId="25"/>
    <cellStyle name="差" xfId="23" builtinId="27"/>
    <cellStyle name="检查单元格" xfId="24" builtinId="23"/>
    <cellStyle name="输出" xfId="25" builtinId="21"/>
    <cellStyle name="标题 1" xfId="26" builtinId="16"/>
    <cellStyle name="解释性文本" xfId="27" builtinId="53"/>
    <cellStyle name="20% - 强调文字颜色 2" xfId="28" builtinId="34"/>
    <cellStyle name="标题 4" xfId="29" builtinId="19"/>
    <cellStyle name="货币[0]" xfId="30" builtinId="7"/>
    <cellStyle name="40% - 强调文字颜色 4" xfId="31" builtinId="43"/>
    <cellStyle name="千位分隔" xfId="32" builtinId="3"/>
    <cellStyle name="已访问的超链接" xfId="33" builtinId="9"/>
    <cellStyle name="标题" xfId="34" builtinId="15"/>
    <cellStyle name="40% - 强调文字颜色 2" xfId="35" builtinId="35"/>
    <cellStyle name="警告文本" xfId="36" builtinId="11"/>
    <cellStyle name="60% - 强调文字颜色 3" xfId="37" builtinId="40"/>
    <cellStyle name="注释" xfId="38" builtinId="10"/>
    <cellStyle name="20% - 强调文字颜色 6" xfId="39" builtinId="50"/>
    <cellStyle name="强调文字颜色 5" xfId="40" builtinId="45"/>
    <cellStyle name="40% - 强调文字颜色 6" xfId="41" builtinId="51"/>
    <cellStyle name="超链接" xfId="42" builtinId="8"/>
    <cellStyle name="千位分隔[0]" xfId="43" builtinId="6"/>
    <cellStyle name="标题 2" xfId="44" builtinId="17"/>
    <cellStyle name="40% - 强调文字颜色 5" xfId="45" builtinId="47"/>
    <cellStyle name="标题 3" xfId="46" builtinId="18"/>
    <cellStyle name="强调文字颜色 6" xfId="47" builtinId="49"/>
    <cellStyle name="40% - 强调文字颜色 1" xfId="48" builtinId="31"/>
    <cellStyle name="链接单元格" xfId="49" builtinId="24"/>
  </cellStyles>
  <tableStyles count="0" defaultTableStyle="TableStyleMedium2"/>
  <extLst>
    <ext xmlns:x14="http://schemas.microsoft.com/office/spreadsheetml/2009/9/main" uri="{EB79DEF2-80B8-43e5-95BD-54CBDDF9020C}">
      <x14:slicerStyles defaultSlicerStyle="SlicerStyleLight1"/>
    </ext>
  </extLst>
</styleSheet>
</file>

<file path=xl/_rels/cellimages.xml.rels><?xml version="1.0" encoding="UTF-8" standalone="yes"?>
<Relationships xmlns="http://schemas.openxmlformats.org/package/2006/relationships"><Relationship Id="rId99" Type="http://schemas.openxmlformats.org/officeDocument/2006/relationships/image" Target="media/image99.jpeg"/><Relationship Id="rId98" Type="http://schemas.openxmlformats.org/officeDocument/2006/relationships/image" Target="media/image98.jpeg"/><Relationship Id="rId97" Type="http://schemas.openxmlformats.org/officeDocument/2006/relationships/image" Target="media/image97.jpeg"/><Relationship Id="rId96" Type="http://schemas.openxmlformats.org/officeDocument/2006/relationships/image" Target="media/image96.jpeg"/><Relationship Id="rId95" Type="http://schemas.openxmlformats.org/officeDocument/2006/relationships/image" Target="media/image95.jpeg"/><Relationship Id="rId94" Type="http://schemas.openxmlformats.org/officeDocument/2006/relationships/image" Target="media/image94.jpeg"/><Relationship Id="rId93" Type="http://schemas.openxmlformats.org/officeDocument/2006/relationships/image" Target="media/image93.jpeg"/><Relationship Id="rId92" Type="http://schemas.openxmlformats.org/officeDocument/2006/relationships/image" Target="media/image92.jpeg"/><Relationship Id="rId91" Type="http://schemas.openxmlformats.org/officeDocument/2006/relationships/image" Target="media/image91.jpeg"/><Relationship Id="rId90" Type="http://schemas.openxmlformats.org/officeDocument/2006/relationships/image" Target="media/image90.jpeg"/><Relationship Id="rId9" Type="http://schemas.openxmlformats.org/officeDocument/2006/relationships/image" Target="media/image9.jpeg"/><Relationship Id="rId89" Type="http://schemas.openxmlformats.org/officeDocument/2006/relationships/image" Target="media/image89.jpeg"/><Relationship Id="rId88" Type="http://schemas.openxmlformats.org/officeDocument/2006/relationships/image" Target="media/image88.jpeg"/><Relationship Id="rId87" Type="http://schemas.openxmlformats.org/officeDocument/2006/relationships/image" Target="media/image87.jpeg"/><Relationship Id="rId86" Type="http://schemas.openxmlformats.org/officeDocument/2006/relationships/image" Target="media/image86.jpeg"/><Relationship Id="rId85" Type="http://schemas.openxmlformats.org/officeDocument/2006/relationships/image" Target="media/image85.jpeg"/><Relationship Id="rId84" Type="http://schemas.openxmlformats.org/officeDocument/2006/relationships/image" Target="media/image84.jpeg"/><Relationship Id="rId83" Type="http://schemas.openxmlformats.org/officeDocument/2006/relationships/image" Target="media/image83.jpeg"/><Relationship Id="rId82" Type="http://schemas.openxmlformats.org/officeDocument/2006/relationships/image" Target="media/image82.jpeg"/><Relationship Id="rId81" Type="http://schemas.openxmlformats.org/officeDocument/2006/relationships/image" Target="media/image81.jpeg"/><Relationship Id="rId80" Type="http://schemas.openxmlformats.org/officeDocument/2006/relationships/image" Target="media/image80.jpeg"/><Relationship Id="rId8" Type="http://schemas.openxmlformats.org/officeDocument/2006/relationships/image" Target="media/image8.jpeg"/><Relationship Id="rId79" Type="http://schemas.openxmlformats.org/officeDocument/2006/relationships/image" Target="media/image79.jpeg"/><Relationship Id="rId78" Type="http://schemas.openxmlformats.org/officeDocument/2006/relationships/image" Target="media/image78.jpeg"/><Relationship Id="rId77" Type="http://schemas.openxmlformats.org/officeDocument/2006/relationships/image" Target="media/image77.jpeg"/><Relationship Id="rId76" Type="http://schemas.openxmlformats.org/officeDocument/2006/relationships/image" Target="media/image76.jpeg"/><Relationship Id="rId75" Type="http://schemas.openxmlformats.org/officeDocument/2006/relationships/image" Target="media/image75.jpeg"/><Relationship Id="rId74" Type="http://schemas.openxmlformats.org/officeDocument/2006/relationships/image" Target="media/image74.jpeg"/><Relationship Id="rId73" Type="http://schemas.openxmlformats.org/officeDocument/2006/relationships/image" Target="media/image73.jpeg"/><Relationship Id="rId72" Type="http://schemas.openxmlformats.org/officeDocument/2006/relationships/image" Target="media/image72.jpeg"/><Relationship Id="rId71" Type="http://schemas.openxmlformats.org/officeDocument/2006/relationships/image" Target="media/image71.jpeg"/><Relationship Id="rId70" Type="http://schemas.openxmlformats.org/officeDocument/2006/relationships/image" Target="media/image70.jpeg"/><Relationship Id="rId7" Type="http://schemas.openxmlformats.org/officeDocument/2006/relationships/image" Target="media/image7.jpeg"/><Relationship Id="rId69" Type="http://schemas.openxmlformats.org/officeDocument/2006/relationships/image" Target="media/image69.jpeg"/><Relationship Id="rId68" Type="http://schemas.openxmlformats.org/officeDocument/2006/relationships/image" Target="media/image68.jpeg"/><Relationship Id="rId67" Type="http://schemas.openxmlformats.org/officeDocument/2006/relationships/image" Target="media/image67.jpeg"/><Relationship Id="rId66" Type="http://schemas.openxmlformats.org/officeDocument/2006/relationships/image" Target="media/image66.jpeg"/><Relationship Id="rId65" Type="http://schemas.openxmlformats.org/officeDocument/2006/relationships/image" Target="media/image65.jpeg"/><Relationship Id="rId64" Type="http://schemas.openxmlformats.org/officeDocument/2006/relationships/image" Target="media/image64.jpeg"/><Relationship Id="rId63" Type="http://schemas.openxmlformats.org/officeDocument/2006/relationships/image" Target="media/image63.jpeg"/><Relationship Id="rId62" Type="http://schemas.openxmlformats.org/officeDocument/2006/relationships/image" Target="media/image62.jpeg"/><Relationship Id="rId61" Type="http://schemas.openxmlformats.org/officeDocument/2006/relationships/image" Target="media/image61.jpeg"/><Relationship Id="rId60" Type="http://schemas.openxmlformats.org/officeDocument/2006/relationships/image" Target="media/image60.jpeg"/><Relationship Id="rId6" Type="http://schemas.openxmlformats.org/officeDocument/2006/relationships/image" Target="media/image6.jpeg"/><Relationship Id="rId59" Type="http://schemas.openxmlformats.org/officeDocument/2006/relationships/image" Target="media/image59.jpeg"/><Relationship Id="rId58" Type="http://schemas.openxmlformats.org/officeDocument/2006/relationships/image" Target="media/image58.jpeg"/><Relationship Id="rId57" Type="http://schemas.openxmlformats.org/officeDocument/2006/relationships/image" Target="media/image57.jpeg"/><Relationship Id="rId56" Type="http://schemas.openxmlformats.org/officeDocument/2006/relationships/image" Target="media/image56.jpeg"/><Relationship Id="rId55" Type="http://schemas.openxmlformats.org/officeDocument/2006/relationships/image" Target="media/image55.jpeg"/><Relationship Id="rId54" Type="http://schemas.openxmlformats.org/officeDocument/2006/relationships/image" Target="media/image54.jpeg"/><Relationship Id="rId53" Type="http://schemas.openxmlformats.org/officeDocument/2006/relationships/image" Target="media/image53.jpeg"/><Relationship Id="rId52" Type="http://schemas.openxmlformats.org/officeDocument/2006/relationships/image" Target="media/image52.jpeg"/><Relationship Id="rId51" Type="http://schemas.openxmlformats.org/officeDocument/2006/relationships/image" Target="media/image51.jpeg"/><Relationship Id="rId50" Type="http://schemas.openxmlformats.org/officeDocument/2006/relationships/image" Target="media/image50.jpeg"/><Relationship Id="rId5" Type="http://schemas.openxmlformats.org/officeDocument/2006/relationships/image" Target="media/image5.jpeg"/><Relationship Id="rId49" Type="http://schemas.openxmlformats.org/officeDocument/2006/relationships/image" Target="media/image49.jpeg"/><Relationship Id="rId48" Type="http://schemas.openxmlformats.org/officeDocument/2006/relationships/image" Target="media/image48.jpeg"/><Relationship Id="rId47" Type="http://schemas.openxmlformats.org/officeDocument/2006/relationships/image" Target="media/image47.jpeg"/><Relationship Id="rId46" Type="http://schemas.openxmlformats.org/officeDocument/2006/relationships/image" Target="media/image46.jpeg"/><Relationship Id="rId45" Type="http://schemas.openxmlformats.org/officeDocument/2006/relationships/image" Target="media/image45.jpeg"/><Relationship Id="rId44" Type="http://schemas.openxmlformats.org/officeDocument/2006/relationships/image" Target="media/image44.jpeg"/><Relationship Id="rId43" Type="http://schemas.openxmlformats.org/officeDocument/2006/relationships/image" Target="media/image43.jpeg"/><Relationship Id="rId42" Type="http://schemas.openxmlformats.org/officeDocument/2006/relationships/image" Target="media/image42.jpeg"/><Relationship Id="rId41" Type="http://schemas.openxmlformats.org/officeDocument/2006/relationships/image" Target="media/image41.jpeg"/><Relationship Id="rId40" Type="http://schemas.openxmlformats.org/officeDocument/2006/relationships/image" Target="media/image40.jpeg"/><Relationship Id="rId4" Type="http://schemas.openxmlformats.org/officeDocument/2006/relationships/image" Target="media/image4.jpeg"/><Relationship Id="rId397" Type="http://schemas.openxmlformats.org/officeDocument/2006/relationships/image" Target="media/image397.png"/><Relationship Id="rId396" Type="http://schemas.openxmlformats.org/officeDocument/2006/relationships/image" Target="media/image396.jpeg"/><Relationship Id="rId395" Type="http://schemas.openxmlformats.org/officeDocument/2006/relationships/image" Target="media/image395.png"/><Relationship Id="rId394" Type="http://schemas.openxmlformats.org/officeDocument/2006/relationships/image" Target="media/image394.png"/><Relationship Id="rId393" Type="http://schemas.openxmlformats.org/officeDocument/2006/relationships/image" Target="media/image393.png"/><Relationship Id="rId392" Type="http://schemas.openxmlformats.org/officeDocument/2006/relationships/image" Target="media/image392.png"/><Relationship Id="rId391" Type="http://schemas.openxmlformats.org/officeDocument/2006/relationships/image" Target="media/image391.jpeg"/><Relationship Id="rId390" Type="http://schemas.openxmlformats.org/officeDocument/2006/relationships/image" Target="media/image390.jpeg"/><Relationship Id="rId39" Type="http://schemas.openxmlformats.org/officeDocument/2006/relationships/image" Target="media/image39.jpeg"/><Relationship Id="rId389" Type="http://schemas.openxmlformats.org/officeDocument/2006/relationships/image" Target="media/image389.png"/><Relationship Id="rId388" Type="http://schemas.openxmlformats.org/officeDocument/2006/relationships/image" Target="media/image388.png"/><Relationship Id="rId387" Type="http://schemas.openxmlformats.org/officeDocument/2006/relationships/image" Target="media/image387.jpeg"/><Relationship Id="rId386" Type="http://schemas.openxmlformats.org/officeDocument/2006/relationships/image" Target="media/image386.jpeg"/><Relationship Id="rId385" Type="http://schemas.openxmlformats.org/officeDocument/2006/relationships/image" Target="media/image385.jpeg"/><Relationship Id="rId384" Type="http://schemas.openxmlformats.org/officeDocument/2006/relationships/image" Target="media/image384.jpeg"/><Relationship Id="rId383" Type="http://schemas.openxmlformats.org/officeDocument/2006/relationships/image" Target="media/image383.jpeg"/><Relationship Id="rId382" Type="http://schemas.openxmlformats.org/officeDocument/2006/relationships/image" Target="media/image382.jpeg"/><Relationship Id="rId381" Type="http://schemas.openxmlformats.org/officeDocument/2006/relationships/image" Target="media/image381.jpeg"/><Relationship Id="rId380" Type="http://schemas.openxmlformats.org/officeDocument/2006/relationships/image" Target="media/image380.jpeg"/><Relationship Id="rId38" Type="http://schemas.openxmlformats.org/officeDocument/2006/relationships/image" Target="media/image38.jpeg"/><Relationship Id="rId379" Type="http://schemas.openxmlformats.org/officeDocument/2006/relationships/image" Target="media/image379.jpeg"/><Relationship Id="rId378" Type="http://schemas.openxmlformats.org/officeDocument/2006/relationships/image" Target="media/image378.jpeg"/><Relationship Id="rId377" Type="http://schemas.openxmlformats.org/officeDocument/2006/relationships/image" Target="media/image377.jpeg"/><Relationship Id="rId376" Type="http://schemas.openxmlformats.org/officeDocument/2006/relationships/image" Target="media/image376.jpeg"/><Relationship Id="rId375" Type="http://schemas.openxmlformats.org/officeDocument/2006/relationships/image" Target="media/image375.jpeg"/><Relationship Id="rId374" Type="http://schemas.openxmlformats.org/officeDocument/2006/relationships/image" Target="media/image374.jpeg"/><Relationship Id="rId373" Type="http://schemas.openxmlformats.org/officeDocument/2006/relationships/image" Target="media/image373.jpeg"/><Relationship Id="rId372" Type="http://schemas.openxmlformats.org/officeDocument/2006/relationships/image" Target="media/image372.jpeg"/><Relationship Id="rId371" Type="http://schemas.openxmlformats.org/officeDocument/2006/relationships/image" Target="media/image371.jpeg"/><Relationship Id="rId370" Type="http://schemas.openxmlformats.org/officeDocument/2006/relationships/image" Target="media/image370.jpeg"/><Relationship Id="rId37" Type="http://schemas.openxmlformats.org/officeDocument/2006/relationships/image" Target="media/image37.jpeg"/><Relationship Id="rId369" Type="http://schemas.openxmlformats.org/officeDocument/2006/relationships/image" Target="media/image369.jpeg"/><Relationship Id="rId368" Type="http://schemas.openxmlformats.org/officeDocument/2006/relationships/image" Target="media/image368.jpeg"/><Relationship Id="rId367" Type="http://schemas.openxmlformats.org/officeDocument/2006/relationships/image" Target="media/image367.jpeg"/><Relationship Id="rId366" Type="http://schemas.openxmlformats.org/officeDocument/2006/relationships/image" Target="media/image366.jpeg"/><Relationship Id="rId365" Type="http://schemas.openxmlformats.org/officeDocument/2006/relationships/image" Target="media/image365.jpeg"/><Relationship Id="rId364" Type="http://schemas.openxmlformats.org/officeDocument/2006/relationships/image" Target="media/image364.jpeg"/><Relationship Id="rId363" Type="http://schemas.openxmlformats.org/officeDocument/2006/relationships/image" Target="media/image363.jpeg"/><Relationship Id="rId362" Type="http://schemas.openxmlformats.org/officeDocument/2006/relationships/image" Target="media/image362.jpeg"/><Relationship Id="rId361" Type="http://schemas.openxmlformats.org/officeDocument/2006/relationships/image" Target="media/image361.jpeg"/><Relationship Id="rId360" Type="http://schemas.openxmlformats.org/officeDocument/2006/relationships/image" Target="media/image360.jpeg"/><Relationship Id="rId36" Type="http://schemas.openxmlformats.org/officeDocument/2006/relationships/image" Target="media/image36.jpeg"/><Relationship Id="rId359" Type="http://schemas.openxmlformats.org/officeDocument/2006/relationships/image" Target="media/image359.jpeg"/><Relationship Id="rId358" Type="http://schemas.openxmlformats.org/officeDocument/2006/relationships/image" Target="media/image358.jpeg"/><Relationship Id="rId357" Type="http://schemas.openxmlformats.org/officeDocument/2006/relationships/image" Target="media/image357.jpeg"/><Relationship Id="rId356" Type="http://schemas.openxmlformats.org/officeDocument/2006/relationships/image" Target="media/image356.jpeg"/><Relationship Id="rId355" Type="http://schemas.openxmlformats.org/officeDocument/2006/relationships/image" Target="media/image355.jpeg"/><Relationship Id="rId354" Type="http://schemas.openxmlformats.org/officeDocument/2006/relationships/image" Target="media/image354.jpeg"/><Relationship Id="rId353" Type="http://schemas.openxmlformats.org/officeDocument/2006/relationships/image" Target="media/image353.jpeg"/><Relationship Id="rId352" Type="http://schemas.openxmlformats.org/officeDocument/2006/relationships/image" Target="media/image352.jpeg"/><Relationship Id="rId351" Type="http://schemas.openxmlformats.org/officeDocument/2006/relationships/image" Target="media/image351.jpeg"/><Relationship Id="rId350" Type="http://schemas.openxmlformats.org/officeDocument/2006/relationships/image" Target="media/image350.jpeg"/><Relationship Id="rId35" Type="http://schemas.openxmlformats.org/officeDocument/2006/relationships/image" Target="media/image35.jpeg"/><Relationship Id="rId349" Type="http://schemas.openxmlformats.org/officeDocument/2006/relationships/image" Target="media/image349.jpeg"/><Relationship Id="rId348" Type="http://schemas.openxmlformats.org/officeDocument/2006/relationships/image" Target="media/image348.jpeg"/><Relationship Id="rId347" Type="http://schemas.openxmlformats.org/officeDocument/2006/relationships/image" Target="media/image347.jpeg"/><Relationship Id="rId346" Type="http://schemas.openxmlformats.org/officeDocument/2006/relationships/image" Target="media/image346.jpeg"/><Relationship Id="rId345" Type="http://schemas.openxmlformats.org/officeDocument/2006/relationships/image" Target="media/image345.jpeg"/><Relationship Id="rId344" Type="http://schemas.openxmlformats.org/officeDocument/2006/relationships/image" Target="media/image344.jpeg"/><Relationship Id="rId343" Type="http://schemas.openxmlformats.org/officeDocument/2006/relationships/image" Target="media/image343.jpeg"/><Relationship Id="rId342" Type="http://schemas.openxmlformats.org/officeDocument/2006/relationships/image" Target="media/image342.jpeg"/><Relationship Id="rId341" Type="http://schemas.openxmlformats.org/officeDocument/2006/relationships/image" Target="media/image341.jpeg"/><Relationship Id="rId340" Type="http://schemas.openxmlformats.org/officeDocument/2006/relationships/image" Target="media/image340.jpeg"/><Relationship Id="rId34" Type="http://schemas.openxmlformats.org/officeDocument/2006/relationships/image" Target="media/image34.jpeg"/><Relationship Id="rId339" Type="http://schemas.openxmlformats.org/officeDocument/2006/relationships/image" Target="media/image339.jpeg"/><Relationship Id="rId338" Type="http://schemas.openxmlformats.org/officeDocument/2006/relationships/image" Target="media/image338.jpeg"/><Relationship Id="rId337" Type="http://schemas.openxmlformats.org/officeDocument/2006/relationships/image" Target="media/image337.jpeg"/><Relationship Id="rId336" Type="http://schemas.openxmlformats.org/officeDocument/2006/relationships/image" Target="media/image336.jpeg"/><Relationship Id="rId335" Type="http://schemas.openxmlformats.org/officeDocument/2006/relationships/image" Target="media/image335.jpeg"/><Relationship Id="rId334" Type="http://schemas.openxmlformats.org/officeDocument/2006/relationships/image" Target="media/image334.jpeg"/><Relationship Id="rId333" Type="http://schemas.openxmlformats.org/officeDocument/2006/relationships/image" Target="media/image333.jpeg"/><Relationship Id="rId332" Type="http://schemas.openxmlformats.org/officeDocument/2006/relationships/image" Target="media/image332.jpeg"/><Relationship Id="rId331" Type="http://schemas.openxmlformats.org/officeDocument/2006/relationships/image" Target="media/image331.jpeg"/><Relationship Id="rId330" Type="http://schemas.openxmlformats.org/officeDocument/2006/relationships/image" Target="media/image330.jpeg"/><Relationship Id="rId33" Type="http://schemas.openxmlformats.org/officeDocument/2006/relationships/image" Target="media/image33.jpeg"/><Relationship Id="rId329" Type="http://schemas.openxmlformats.org/officeDocument/2006/relationships/image" Target="media/image329.jpeg"/><Relationship Id="rId328" Type="http://schemas.openxmlformats.org/officeDocument/2006/relationships/image" Target="media/image328.jpeg"/><Relationship Id="rId327" Type="http://schemas.openxmlformats.org/officeDocument/2006/relationships/image" Target="media/image327.jpeg"/><Relationship Id="rId326" Type="http://schemas.openxmlformats.org/officeDocument/2006/relationships/image" Target="media/image326.jpeg"/><Relationship Id="rId325" Type="http://schemas.openxmlformats.org/officeDocument/2006/relationships/image" Target="media/image325.jpeg"/><Relationship Id="rId324" Type="http://schemas.openxmlformats.org/officeDocument/2006/relationships/image" Target="media/image324.jpeg"/><Relationship Id="rId323" Type="http://schemas.openxmlformats.org/officeDocument/2006/relationships/image" Target="media/image323.jpeg"/><Relationship Id="rId322" Type="http://schemas.openxmlformats.org/officeDocument/2006/relationships/image" Target="media/image322.jpeg"/><Relationship Id="rId321" Type="http://schemas.openxmlformats.org/officeDocument/2006/relationships/image" Target="media/image321.jpeg"/><Relationship Id="rId320" Type="http://schemas.openxmlformats.org/officeDocument/2006/relationships/image" Target="media/image320.jpeg"/><Relationship Id="rId32" Type="http://schemas.openxmlformats.org/officeDocument/2006/relationships/image" Target="media/image32.jpeg"/><Relationship Id="rId319" Type="http://schemas.openxmlformats.org/officeDocument/2006/relationships/image" Target="media/image319.jpeg"/><Relationship Id="rId318" Type="http://schemas.openxmlformats.org/officeDocument/2006/relationships/image" Target="media/image318.jpeg"/><Relationship Id="rId317" Type="http://schemas.openxmlformats.org/officeDocument/2006/relationships/image" Target="media/image317.jpeg"/><Relationship Id="rId316" Type="http://schemas.openxmlformats.org/officeDocument/2006/relationships/image" Target="media/image316.jpeg"/><Relationship Id="rId315" Type="http://schemas.openxmlformats.org/officeDocument/2006/relationships/image" Target="media/image315.jpeg"/><Relationship Id="rId314" Type="http://schemas.openxmlformats.org/officeDocument/2006/relationships/image" Target="media/image314.jpeg"/><Relationship Id="rId313" Type="http://schemas.openxmlformats.org/officeDocument/2006/relationships/image" Target="media/image313.jpeg"/><Relationship Id="rId312" Type="http://schemas.openxmlformats.org/officeDocument/2006/relationships/image" Target="media/image312.jpeg"/><Relationship Id="rId311" Type="http://schemas.openxmlformats.org/officeDocument/2006/relationships/image" Target="media/image311.jpeg"/><Relationship Id="rId310" Type="http://schemas.openxmlformats.org/officeDocument/2006/relationships/image" Target="media/image310.jpeg"/><Relationship Id="rId31" Type="http://schemas.openxmlformats.org/officeDocument/2006/relationships/image" Target="media/image31.jpeg"/><Relationship Id="rId309" Type="http://schemas.openxmlformats.org/officeDocument/2006/relationships/image" Target="media/image309.jpeg"/><Relationship Id="rId308" Type="http://schemas.openxmlformats.org/officeDocument/2006/relationships/image" Target="media/image308.jpeg"/><Relationship Id="rId307" Type="http://schemas.openxmlformats.org/officeDocument/2006/relationships/image" Target="media/image307.jpeg"/><Relationship Id="rId306" Type="http://schemas.openxmlformats.org/officeDocument/2006/relationships/image" Target="media/image306.jpeg"/><Relationship Id="rId305" Type="http://schemas.openxmlformats.org/officeDocument/2006/relationships/image" Target="media/image305.jpeg"/><Relationship Id="rId304" Type="http://schemas.openxmlformats.org/officeDocument/2006/relationships/image" Target="media/image304.jpeg"/><Relationship Id="rId303" Type="http://schemas.openxmlformats.org/officeDocument/2006/relationships/image" Target="media/image303.jpeg"/><Relationship Id="rId302" Type="http://schemas.openxmlformats.org/officeDocument/2006/relationships/image" Target="media/image302.jpeg"/><Relationship Id="rId301" Type="http://schemas.openxmlformats.org/officeDocument/2006/relationships/image" Target="media/image301.jpeg"/><Relationship Id="rId300" Type="http://schemas.openxmlformats.org/officeDocument/2006/relationships/image" Target="media/image300.jpeg"/><Relationship Id="rId30" Type="http://schemas.openxmlformats.org/officeDocument/2006/relationships/image" Target="media/image30.jpeg"/><Relationship Id="rId3" Type="http://schemas.openxmlformats.org/officeDocument/2006/relationships/image" Target="media/image3.jpeg"/><Relationship Id="rId299" Type="http://schemas.openxmlformats.org/officeDocument/2006/relationships/image" Target="media/image299.jpeg"/><Relationship Id="rId298" Type="http://schemas.openxmlformats.org/officeDocument/2006/relationships/image" Target="media/image298.jpeg"/><Relationship Id="rId297" Type="http://schemas.openxmlformats.org/officeDocument/2006/relationships/image" Target="media/image297.jpeg"/><Relationship Id="rId296" Type="http://schemas.openxmlformats.org/officeDocument/2006/relationships/image" Target="media/image296.jpeg"/><Relationship Id="rId295" Type="http://schemas.openxmlformats.org/officeDocument/2006/relationships/image" Target="media/image295.jpeg"/><Relationship Id="rId294" Type="http://schemas.openxmlformats.org/officeDocument/2006/relationships/image" Target="media/image294.jpeg"/><Relationship Id="rId293" Type="http://schemas.openxmlformats.org/officeDocument/2006/relationships/image" Target="media/image293.jpeg"/><Relationship Id="rId292" Type="http://schemas.openxmlformats.org/officeDocument/2006/relationships/image" Target="media/image292.jpeg"/><Relationship Id="rId291" Type="http://schemas.openxmlformats.org/officeDocument/2006/relationships/image" Target="media/image291.jpeg"/><Relationship Id="rId290" Type="http://schemas.openxmlformats.org/officeDocument/2006/relationships/image" Target="media/image290.jpeg"/><Relationship Id="rId29" Type="http://schemas.openxmlformats.org/officeDocument/2006/relationships/image" Target="media/image29.jpeg"/><Relationship Id="rId289" Type="http://schemas.openxmlformats.org/officeDocument/2006/relationships/image" Target="media/image289.jpeg"/><Relationship Id="rId288" Type="http://schemas.openxmlformats.org/officeDocument/2006/relationships/image" Target="media/image288.jpeg"/><Relationship Id="rId287" Type="http://schemas.openxmlformats.org/officeDocument/2006/relationships/image" Target="media/image287.jpeg"/><Relationship Id="rId286" Type="http://schemas.openxmlformats.org/officeDocument/2006/relationships/image" Target="media/image286.jpeg"/><Relationship Id="rId285" Type="http://schemas.openxmlformats.org/officeDocument/2006/relationships/image" Target="media/image285.jpeg"/><Relationship Id="rId284" Type="http://schemas.openxmlformats.org/officeDocument/2006/relationships/image" Target="media/image284.jpeg"/><Relationship Id="rId283" Type="http://schemas.openxmlformats.org/officeDocument/2006/relationships/image" Target="media/image283.jpeg"/><Relationship Id="rId282" Type="http://schemas.openxmlformats.org/officeDocument/2006/relationships/image" Target="media/image282.jpeg"/><Relationship Id="rId281" Type="http://schemas.openxmlformats.org/officeDocument/2006/relationships/image" Target="media/image281.jpeg"/><Relationship Id="rId280" Type="http://schemas.openxmlformats.org/officeDocument/2006/relationships/image" Target="media/image280.jpeg"/><Relationship Id="rId28" Type="http://schemas.openxmlformats.org/officeDocument/2006/relationships/image" Target="media/image28.jpeg"/><Relationship Id="rId279" Type="http://schemas.openxmlformats.org/officeDocument/2006/relationships/image" Target="media/image279.jpeg"/><Relationship Id="rId278" Type="http://schemas.openxmlformats.org/officeDocument/2006/relationships/image" Target="media/image278.jpeg"/><Relationship Id="rId277" Type="http://schemas.openxmlformats.org/officeDocument/2006/relationships/image" Target="media/image277.jpeg"/><Relationship Id="rId276" Type="http://schemas.openxmlformats.org/officeDocument/2006/relationships/image" Target="media/image276.jpeg"/><Relationship Id="rId275" Type="http://schemas.openxmlformats.org/officeDocument/2006/relationships/image" Target="media/image275.jpeg"/><Relationship Id="rId274" Type="http://schemas.openxmlformats.org/officeDocument/2006/relationships/image" Target="media/image274.jpeg"/><Relationship Id="rId273" Type="http://schemas.openxmlformats.org/officeDocument/2006/relationships/image" Target="media/image273.jpeg"/><Relationship Id="rId272" Type="http://schemas.openxmlformats.org/officeDocument/2006/relationships/image" Target="media/image272.jpeg"/><Relationship Id="rId271" Type="http://schemas.openxmlformats.org/officeDocument/2006/relationships/image" Target="media/image271.jpeg"/><Relationship Id="rId270" Type="http://schemas.openxmlformats.org/officeDocument/2006/relationships/image" Target="media/image270.jpeg"/><Relationship Id="rId27" Type="http://schemas.openxmlformats.org/officeDocument/2006/relationships/image" Target="media/image27.jpeg"/><Relationship Id="rId269" Type="http://schemas.openxmlformats.org/officeDocument/2006/relationships/image" Target="media/image269.jpeg"/><Relationship Id="rId268" Type="http://schemas.openxmlformats.org/officeDocument/2006/relationships/image" Target="media/image268.jpeg"/><Relationship Id="rId267" Type="http://schemas.openxmlformats.org/officeDocument/2006/relationships/image" Target="media/image267.jpeg"/><Relationship Id="rId266" Type="http://schemas.openxmlformats.org/officeDocument/2006/relationships/image" Target="media/image266.jpeg"/><Relationship Id="rId265" Type="http://schemas.openxmlformats.org/officeDocument/2006/relationships/image" Target="media/image265.jpeg"/><Relationship Id="rId264" Type="http://schemas.openxmlformats.org/officeDocument/2006/relationships/image" Target="media/image264.jpeg"/><Relationship Id="rId263" Type="http://schemas.openxmlformats.org/officeDocument/2006/relationships/image" Target="media/image263.jpeg"/><Relationship Id="rId262" Type="http://schemas.openxmlformats.org/officeDocument/2006/relationships/image" Target="media/image262.jpeg"/><Relationship Id="rId261" Type="http://schemas.openxmlformats.org/officeDocument/2006/relationships/image" Target="media/image261.jpeg"/><Relationship Id="rId260" Type="http://schemas.openxmlformats.org/officeDocument/2006/relationships/image" Target="media/image260.jpeg"/><Relationship Id="rId26" Type="http://schemas.openxmlformats.org/officeDocument/2006/relationships/image" Target="media/image26.jpeg"/><Relationship Id="rId259" Type="http://schemas.openxmlformats.org/officeDocument/2006/relationships/image" Target="media/image259.jpeg"/><Relationship Id="rId258" Type="http://schemas.openxmlformats.org/officeDocument/2006/relationships/image" Target="media/image258.jpeg"/><Relationship Id="rId257" Type="http://schemas.openxmlformats.org/officeDocument/2006/relationships/image" Target="media/image257.jpeg"/><Relationship Id="rId256" Type="http://schemas.openxmlformats.org/officeDocument/2006/relationships/image" Target="media/image256.jpeg"/><Relationship Id="rId255" Type="http://schemas.openxmlformats.org/officeDocument/2006/relationships/image" Target="media/image255.jpeg"/><Relationship Id="rId254" Type="http://schemas.openxmlformats.org/officeDocument/2006/relationships/image" Target="media/image254.jpeg"/><Relationship Id="rId253" Type="http://schemas.openxmlformats.org/officeDocument/2006/relationships/image" Target="media/image253.jpeg"/><Relationship Id="rId252" Type="http://schemas.openxmlformats.org/officeDocument/2006/relationships/image" Target="media/image252.jpeg"/><Relationship Id="rId251" Type="http://schemas.openxmlformats.org/officeDocument/2006/relationships/image" Target="media/image251.jpeg"/><Relationship Id="rId250" Type="http://schemas.openxmlformats.org/officeDocument/2006/relationships/image" Target="media/image250.jpeg"/><Relationship Id="rId25" Type="http://schemas.openxmlformats.org/officeDocument/2006/relationships/image" Target="media/image25.jpeg"/><Relationship Id="rId249" Type="http://schemas.openxmlformats.org/officeDocument/2006/relationships/image" Target="media/image249.jpeg"/><Relationship Id="rId248" Type="http://schemas.openxmlformats.org/officeDocument/2006/relationships/image" Target="media/image248.jpeg"/><Relationship Id="rId247" Type="http://schemas.openxmlformats.org/officeDocument/2006/relationships/image" Target="media/image247.jpeg"/><Relationship Id="rId246" Type="http://schemas.openxmlformats.org/officeDocument/2006/relationships/image" Target="media/image246.jpeg"/><Relationship Id="rId245" Type="http://schemas.openxmlformats.org/officeDocument/2006/relationships/image" Target="media/image245.jpeg"/><Relationship Id="rId244" Type="http://schemas.openxmlformats.org/officeDocument/2006/relationships/image" Target="media/image244.jpeg"/><Relationship Id="rId243" Type="http://schemas.openxmlformats.org/officeDocument/2006/relationships/image" Target="media/image243.jpeg"/><Relationship Id="rId242" Type="http://schemas.openxmlformats.org/officeDocument/2006/relationships/image" Target="media/image242.jpeg"/><Relationship Id="rId241" Type="http://schemas.openxmlformats.org/officeDocument/2006/relationships/image" Target="media/image241.jpeg"/><Relationship Id="rId240" Type="http://schemas.openxmlformats.org/officeDocument/2006/relationships/image" Target="media/image240.jpeg"/><Relationship Id="rId24" Type="http://schemas.openxmlformats.org/officeDocument/2006/relationships/image" Target="media/image24.jpeg"/><Relationship Id="rId239" Type="http://schemas.openxmlformats.org/officeDocument/2006/relationships/image" Target="media/image239.jpeg"/><Relationship Id="rId238" Type="http://schemas.openxmlformats.org/officeDocument/2006/relationships/image" Target="media/image238.jpeg"/><Relationship Id="rId237" Type="http://schemas.openxmlformats.org/officeDocument/2006/relationships/image" Target="media/image237.jpeg"/><Relationship Id="rId236" Type="http://schemas.openxmlformats.org/officeDocument/2006/relationships/image" Target="media/image236.jpeg"/><Relationship Id="rId235" Type="http://schemas.openxmlformats.org/officeDocument/2006/relationships/image" Target="media/image235.jpeg"/><Relationship Id="rId234" Type="http://schemas.openxmlformats.org/officeDocument/2006/relationships/image" Target="media/image234.jpeg"/><Relationship Id="rId233" Type="http://schemas.openxmlformats.org/officeDocument/2006/relationships/image" Target="media/image233.jpeg"/><Relationship Id="rId232" Type="http://schemas.openxmlformats.org/officeDocument/2006/relationships/image" Target="media/image232.jpeg"/><Relationship Id="rId231" Type="http://schemas.openxmlformats.org/officeDocument/2006/relationships/image" Target="media/image231.jpeg"/><Relationship Id="rId230" Type="http://schemas.openxmlformats.org/officeDocument/2006/relationships/image" Target="media/image230.jpeg"/><Relationship Id="rId23" Type="http://schemas.openxmlformats.org/officeDocument/2006/relationships/image" Target="media/image23.jpeg"/><Relationship Id="rId229" Type="http://schemas.openxmlformats.org/officeDocument/2006/relationships/image" Target="media/image229.jpeg"/><Relationship Id="rId228" Type="http://schemas.openxmlformats.org/officeDocument/2006/relationships/image" Target="media/image228.jpeg"/><Relationship Id="rId227" Type="http://schemas.openxmlformats.org/officeDocument/2006/relationships/image" Target="media/image227.jpeg"/><Relationship Id="rId226" Type="http://schemas.openxmlformats.org/officeDocument/2006/relationships/image" Target="media/image226.jpeg"/><Relationship Id="rId225" Type="http://schemas.openxmlformats.org/officeDocument/2006/relationships/image" Target="media/image225.jpeg"/><Relationship Id="rId224" Type="http://schemas.openxmlformats.org/officeDocument/2006/relationships/image" Target="media/image224.jpeg"/><Relationship Id="rId223" Type="http://schemas.openxmlformats.org/officeDocument/2006/relationships/image" Target="media/image223.jpeg"/><Relationship Id="rId222" Type="http://schemas.openxmlformats.org/officeDocument/2006/relationships/image" Target="media/image222.jpeg"/><Relationship Id="rId221" Type="http://schemas.openxmlformats.org/officeDocument/2006/relationships/image" Target="media/image221.jpeg"/><Relationship Id="rId220" Type="http://schemas.openxmlformats.org/officeDocument/2006/relationships/image" Target="media/image220.jpeg"/><Relationship Id="rId22" Type="http://schemas.openxmlformats.org/officeDocument/2006/relationships/image" Target="media/image22.jpeg"/><Relationship Id="rId219" Type="http://schemas.openxmlformats.org/officeDocument/2006/relationships/image" Target="media/image219.jpeg"/><Relationship Id="rId218" Type="http://schemas.openxmlformats.org/officeDocument/2006/relationships/image" Target="media/image218.jpeg"/><Relationship Id="rId217" Type="http://schemas.openxmlformats.org/officeDocument/2006/relationships/image" Target="media/image217.jpeg"/><Relationship Id="rId216" Type="http://schemas.openxmlformats.org/officeDocument/2006/relationships/image" Target="media/image216.jpeg"/><Relationship Id="rId215" Type="http://schemas.openxmlformats.org/officeDocument/2006/relationships/image" Target="media/image215.jpeg"/><Relationship Id="rId214" Type="http://schemas.openxmlformats.org/officeDocument/2006/relationships/image" Target="media/image214.jpeg"/><Relationship Id="rId213" Type="http://schemas.openxmlformats.org/officeDocument/2006/relationships/image" Target="media/image213.jpeg"/><Relationship Id="rId212" Type="http://schemas.openxmlformats.org/officeDocument/2006/relationships/image" Target="media/image212.jpeg"/><Relationship Id="rId211" Type="http://schemas.openxmlformats.org/officeDocument/2006/relationships/image" Target="media/image211.jpeg"/><Relationship Id="rId210" Type="http://schemas.openxmlformats.org/officeDocument/2006/relationships/image" Target="media/image210.jpeg"/><Relationship Id="rId21" Type="http://schemas.openxmlformats.org/officeDocument/2006/relationships/image" Target="media/image21.jpeg"/><Relationship Id="rId209" Type="http://schemas.openxmlformats.org/officeDocument/2006/relationships/image" Target="media/image209.jpeg"/><Relationship Id="rId208" Type="http://schemas.openxmlformats.org/officeDocument/2006/relationships/image" Target="media/image208.jpeg"/><Relationship Id="rId207" Type="http://schemas.openxmlformats.org/officeDocument/2006/relationships/image" Target="media/image207.jpeg"/><Relationship Id="rId206" Type="http://schemas.openxmlformats.org/officeDocument/2006/relationships/image" Target="media/image206.jpeg"/><Relationship Id="rId205" Type="http://schemas.openxmlformats.org/officeDocument/2006/relationships/image" Target="media/image205.jpeg"/><Relationship Id="rId204" Type="http://schemas.openxmlformats.org/officeDocument/2006/relationships/image" Target="media/image204.jpeg"/><Relationship Id="rId203" Type="http://schemas.openxmlformats.org/officeDocument/2006/relationships/image" Target="media/image203.jpeg"/><Relationship Id="rId202" Type="http://schemas.openxmlformats.org/officeDocument/2006/relationships/image" Target="media/image202.jpeg"/><Relationship Id="rId201" Type="http://schemas.openxmlformats.org/officeDocument/2006/relationships/image" Target="media/image201.jpeg"/><Relationship Id="rId200" Type="http://schemas.openxmlformats.org/officeDocument/2006/relationships/image" Target="media/image200.jpeg"/><Relationship Id="rId20" Type="http://schemas.openxmlformats.org/officeDocument/2006/relationships/image" Target="media/image20.jpeg"/><Relationship Id="rId2" Type="http://schemas.openxmlformats.org/officeDocument/2006/relationships/image" Target="media/image2.jpeg"/><Relationship Id="rId199" Type="http://schemas.openxmlformats.org/officeDocument/2006/relationships/image" Target="media/image199.jpeg"/><Relationship Id="rId198" Type="http://schemas.openxmlformats.org/officeDocument/2006/relationships/image" Target="media/image198.jpeg"/><Relationship Id="rId197" Type="http://schemas.openxmlformats.org/officeDocument/2006/relationships/image" Target="media/image197.jpeg"/><Relationship Id="rId196" Type="http://schemas.openxmlformats.org/officeDocument/2006/relationships/image" Target="media/image196.jpeg"/><Relationship Id="rId195" Type="http://schemas.openxmlformats.org/officeDocument/2006/relationships/image" Target="media/image195.jpeg"/><Relationship Id="rId194" Type="http://schemas.openxmlformats.org/officeDocument/2006/relationships/image" Target="media/image194.jpeg"/><Relationship Id="rId193" Type="http://schemas.openxmlformats.org/officeDocument/2006/relationships/image" Target="media/image193.jpeg"/><Relationship Id="rId192" Type="http://schemas.openxmlformats.org/officeDocument/2006/relationships/image" Target="media/image192.jpeg"/><Relationship Id="rId191" Type="http://schemas.openxmlformats.org/officeDocument/2006/relationships/image" Target="media/image191.jpeg"/><Relationship Id="rId190" Type="http://schemas.openxmlformats.org/officeDocument/2006/relationships/image" Target="media/image190.jpeg"/><Relationship Id="rId19" Type="http://schemas.openxmlformats.org/officeDocument/2006/relationships/image" Target="media/image19.jpeg"/><Relationship Id="rId189" Type="http://schemas.openxmlformats.org/officeDocument/2006/relationships/image" Target="media/image189.jpeg"/><Relationship Id="rId188" Type="http://schemas.openxmlformats.org/officeDocument/2006/relationships/image" Target="media/image188.jpeg"/><Relationship Id="rId187" Type="http://schemas.openxmlformats.org/officeDocument/2006/relationships/image" Target="media/image187.jpeg"/><Relationship Id="rId186" Type="http://schemas.openxmlformats.org/officeDocument/2006/relationships/image" Target="media/image186.jpeg"/><Relationship Id="rId185" Type="http://schemas.openxmlformats.org/officeDocument/2006/relationships/image" Target="media/image185.jpeg"/><Relationship Id="rId184" Type="http://schemas.openxmlformats.org/officeDocument/2006/relationships/image" Target="media/image184.jpeg"/><Relationship Id="rId183" Type="http://schemas.openxmlformats.org/officeDocument/2006/relationships/image" Target="media/image183.jpeg"/><Relationship Id="rId182" Type="http://schemas.openxmlformats.org/officeDocument/2006/relationships/image" Target="media/image182.jpeg"/><Relationship Id="rId181" Type="http://schemas.openxmlformats.org/officeDocument/2006/relationships/image" Target="media/image181.jpeg"/><Relationship Id="rId180" Type="http://schemas.openxmlformats.org/officeDocument/2006/relationships/image" Target="media/image180.jpeg"/><Relationship Id="rId18" Type="http://schemas.openxmlformats.org/officeDocument/2006/relationships/image" Target="media/image18.jpeg"/><Relationship Id="rId179" Type="http://schemas.openxmlformats.org/officeDocument/2006/relationships/image" Target="media/image179.jpeg"/><Relationship Id="rId178" Type="http://schemas.openxmlformats.org/officeDocument/2006/relationships/image" Target="media/image178.jpeg"/><Relationship Id="rId177" Type="http://schemas.openxmlformats.org/officeDocument/2006/relationships/image" Target="media/image177.jpeg"/><Relationship Id="rId176" Type="http://schemas.openxmlformats.org/officeDocument/2006/relationships/image" Target="media/image176.jpeg"/><Relationship Id="rId175" Type="http://schemas.openxmlformats.org/officeDocument/2006/relationships/image" Target="media/image175.jpeg"/><Relationship Id="rId174" Type="http://schemas.openxmlformats.org/officeDocument/2006/relationships/image" Target="media/image174.jpeg"/><Relationship Id="rId173" Type="http://schemas.openxmlformats.org/officeDocument/2006/relationships/image" Target="media/image173.jpeg"/><Relationship Id="rId172" Type="http://schemas.openxmlformats.org/officeDocument/2006/relationships/image" Target="media/image172.jpeg"/><Relationship Id="rId171" Type="http://schemas.openxmlformats.org/officeDocument/2006/relationships/image" Target="media/image171.jpeg"/><Relationship Id="rId170" Type="http://schemas.openxmlformats.org/officeDocument/2006/relationships/image" Target="media/image170.jpeg"/><Relationship Id="rId17" Type="http://schemas.openxmlformats.org/officeDocument/2006/relationships/image" Target="media/image17.jpeg"/><Relationship Id="rId169" Type="http://schemas.openxmlformats.org/officeDocument/2006/relationships/image" Target="media/image169.jpeg"/><Relationship Id="rId168" Type="http://schemas.openxmlformats.org/officeDocument/2006/relationships/image" Target="media/image168.jpeg"/><Relationship Id="rId167" Type="http://schemas.openxmlformats.org/officeDocument/2006/relationships/image" Target="media/image167.jpeg"/><Relationship Id="rId166" Type="http://schemas.openxmlformats.org/officeDocument/2006/relationships/image" Target="media/image166.jpeg"/><Relationship Id="rId165" Type="http://schemas.openxmlformats.org/officeDocument/2006/relationships/image" Target="media/image165.jpeg"/><Relationship Id="rId164" Type="http://schemas.openxmlformats.org/officeDocument/2006/relationships/image" Target="media/image164.jpeg"/><Relationship Id="rId163" Type="http://schemas.openxmlformats.org/officeDocument/2006/relationships/image" Target="media/image163.jpeg"/><Relationship Id="rId162" Type="http://schemas.openxmlformats.org/officeDocument/2006/relationships/image" Target="media/image162.jpeg"/><Relationship Id="rId161" Type="http://schemas.openxmlformats.org/officeDocument/2006/relationships/image" Target="media/image161.jpeg"/><Relationship Id="rId160" Type="http://schemas.openxmlformats.org/officeDocument/2006/relationships/image" Target="media/image160.jpeg"/><Relationship Id="rId16" Type="http://schemas.openxmlformats.org/officeDocument/2006/relationships/image" Target="media/image16.jpeg"/><Relationship Id="rId159" Type="http://schemas.openxmlformats.org/officeDocument/2006/relationships/image" Target="media/image159.jpeg"/><Relationship Id="rId158" Type="http://schemas.openxmlformats.org/officeDocument/2006/relationships/image" Target="media/image158.jpeg"/><Relationship Id="rId157" Type="http://schemas.openxmlformats.org/officeDocument/2006/relationships/image" Target="media/image157.jpeg"/><Relationship Id="rId156" Type="http://schemas.openxmlformats.org/officeDocument/2006/relationships/image" Target="media/image156.jpeg"/><Relationship Id="rId155" Type="http://schemas.openxmlformats.org/officeDocument/2006/relationships/image" Target="media/image155.jpeg"/><Relationship Id="rId154" Type="http://schemas.openxmlformats.org/officeDocument/2006/relationships/image" Target="media/image154.jpeg"/><Relationship Id="rId153" Type="http://schemas.openxmlformats.org/officeDocument/2006/relationships/image" Target="media/image153.jpeg"/><Relationship Id="rId152" Type="http://schemas.openxmlformats.org/officeDocument/2006/relationships/image" Target="media/image152.jpeg"/><Relationship Id="rId151" Type="http://schemas.openxmlformats.org/officeDocument/2006/relationships/image" Target="media/image151.jpeg"/><Relationship Id="rId150" Type="http://schemas.openxmlformats.org/officeDocument/2006/relationships/image" Target="media/image150.jpeg"/><Relationship Id="rId15" Type="http://schemas.openxmlformats.org/officeDocument/2006/relationships/image" Target="media/image15.jpeg"/><Relationship Id="rId149" Type="http://schemas.openxmlformats.org/officeDocument/2006/relationships/image" Target="media/image149.jpeg"/><Relationship Id="rId148" Type="http://schemas.openxmlformats.org/officeDocument/2006/relationships/image" Target="media/image148.jpeg"/><Relationship Id="rId147" Type="http://schemas.openxmlformats.org/officeDocument/2006/relationships/image" Target="media/image147.jpeg"/><Relationship Id="rId146" Type="http://schemas.openxmlformats.org/officeDocument/2006/relationships/image" Target="media/image146.jpeg"/><Relationship Id="rId145" Type="http://schemas.openxmlformats.org/officeDocument/2006/relationships/image" Target="media/image145.jpeg"/><Relationship Id="rId144" Type="http://schemas.openxmlformats.org/officeDocument/2006/relationships/image" Target="media/image144.jpeg"/><Relationship Id="rId143" Type="http://schemas.openxmlformats.org/officeDocument/2006/relationships/image" Target="media/image143.jpeg"/><Relationship Id="rId142" Type="http://schemas.openxmlformats.org/officeDocument/2006/relationships/image" Target="media/image142.jpeg"/><Relationship Id="rId141" Type="http://schemas.openxmlformats.org/officeDocument/2006/relationships/image" Target="media/image141.jpeg"/><Relationship Id="rId140" Type="http://schemas.openxmlformats.org/officeDocument/2006/relationships/image" Target="media/image140.jpeg"/><Relationship Id="rId14" Type="http://schemas.openxmlformats.org/officeDocument/2006/relationships/image" Target="media/image14.jpeg"/><Relationship Id="rId139" Type="http://schemas.openxmlformats.org/officeDocument/2006/relationships/image" Target="media/image139.jpeg"/><Relationship Id="rId138" Type="http://schemas.openxmlformats.org/officeDocument/2006/relationships/image" Target="media/image138.jpeg"/><Relationship Id="rId137" Type="http://schemas.openxmlformats.org/officeDocument/2006/relationships/image" Target="media/image137.jpeg"/><Relationship Id="rId136" Type="http://schemas.openxmlformats.org/officeDocument/2006/relationships/image" Target="media/image136.jpeg"/><Relationship Id="rId135" Type="http://schemas.openxmlformats.org/officeDocument/2006/relationships/image" Target="media/image135.jpeg"/><Relationship Id="rId134" Type="http://schemas.openxmlformats.org/officeDocument/2006/relationships/image" Target="media/image134.jpeg"/><Relationship Id="rId133" Type="http://schemas.openxmlformats.org/officeDocument/2006/relationships/image" Target="media/image133.jpeg"/><Relationship Id="rId132" Type="http://schemas.openxmlformats.org/officeDocument/2006/relationships/image" Target="media/image132.jpeg"/><Relationship Id="rId131" Type="http://schemas.openxmlformats.org/officeDocument/2006/relationships/image" Target="media/image131.jpeg"/><Relationship Id="rId130" Type="http://schemas.openxmlformats.org/officeDocument/2006/relationships/image" Target="media/image130.jpeg"/><Relationship Id="rId13" Type="http://schemas.openxmlformats.org/officeDocument/2006/relationships/image" Target="media/image13.jpeg"/><Relationship Id="rId129" Type="http://schemas.openxmlformats.org/officeDocument/2006/relationships/image" Target="media/image129.jpeg"/><Relationship Id="rId128" Type="http://schemas.openxmlformats.org/officeDocument/2006/relationships/image" Target="media/image128.jpeg"/><Relationship Id="rId127" Type="http://schemas.openxmlformats.org/officeDocument/2006/relationships/image" Target="media/image127.jpeg"/><Relationship Id="rId126" Type="http://schemas.openxmlformats.org/officeDocument/2006/relationships/image" Target="media/image126.jpeg"/><Relationship Id="rId125" Type="http://schemas.openxmlformats.org/officeDocument/2006/relationships/image" Target="media/image125.jpeg"/><Relationship Id="rId124" Type="http://schemas.openxmlformats.org/officeDocument/2006/relationships/image" Target="media/image124.jpeg"/><Relationship Id="rId123" Type="http://schemas.openxmlformats.org/officeDocument/2006/relationships/image" Target="media/image123.jpeg"/><Relationship Id="rId122" Type="http://schemas.openxmlformats.org/officeDocument/2006/relationships/image" Target="media/image122.jpeg"/><Relationship Id="rId121" Type="http://schemas.openxmlformats.org/officeDocument/2006/relationships/image" Target="media/image121.jpeg"/><Relationship Id="rId120" Type="http://schemas.openxmlformats.org/officeDocument/2006/relationships/image" Target="media/image120.jpeg"/><Relationship Id="rId12" Type="http://schemas.openxmlformats.org/officeDocument/2006/relationships/image" Target="media/image12.jpeg"/><Relationship Id="rId119" Type="http://schemas.openxmlformats.org/officeDocument/2006/relationships/image" Target="media/image119.jpeg"/><Relationship Id="rId118" Type="http://schemas.openxmlformats.org/officeDocument/2006/relationships/image" Target="media/image118.jpeg"/><Relationship Id="rId117" Type="http://schemas.openxmlformats.org/officeDocument/2006/relationships/image" Target="media/image117.jpeg"/><Relationship Id="rId116" Type="http://schemas.openxmlformats.org/officeDocument/2006/relationships/image" Target="media/image116.jpeg"/><Relationship Id="rId115" Type="http://schemas.openxmlformats.org/officeDocument/2006/relationships/image" Target="media/image115.jpeg"/><Relationship Id="rId114" Type="http://schemas.openxmlformats.org/officeDocument/2006/relationships/image" Target="media/image114.jpeg"/><Relationship Id="rId113" Type="http://schemas.openxmlformats.org/officeDocument/2006/relationships/image" Target="media/image113.jpeg"/><Relationship Id="rId112" Type="http://schemas.openxmlformats.org/officeDocument/2006/relationships/image" Target="media/image112.jpeg"/><Relationship Id="rId111" Type="http://schemas.openxmlformats.org/officeDocument/2006/relationships/image" Target="media/image111.jpeg"/><Relationship Id="rId110" Type="http://schemas.openxmlformats.org/officeDocument/2006/relationships/image" Target="media/image110.jpeg"/><Relationship Id="rId11" Type="http://schemas.openxmlformats.org/officeDocument/2006/relationships/image" Target="media/image11.jpeg"/><Relationship Id="rId109" Type="http://schemas.openxmlformats.org/officeDocument/2006/relationships/image" Target="media/image109.jpeg"/><Relationship Id="rId108" Type="http://schemas.openxmlformats.org/officeDocument/2006/relationships/image" Target="media/image108.jpeg"/><Relationship Id="rId107" Type="http://schemas.openxmlformats.org/officeDocument/2006/relationships/image" Target="media/image107.jpeg"/><Relationship Id="rId106" Type="http://schemas.openxmlformats.org/officeDocument/2006/relationships/image" Target="media/image106.jpeg"/><Relationship Id="rId105" Type="http://schemas.openxmlformats.org/officeDocument/2006/relationships/image" Target="media/image105.jpeg"/><Relationship Id="rId104" Type="http://schemas.openxmlformats.org/officeDocument/2006/relationships/image" Target="media/image104.jpeg"/><Relationship Id="rId103" Type="http://schemas.openxmlformats.org/officeDocument/2006/relationships/image" Target="media/image103.jpeg"/><Relationship Id="rId102" Type="http://schemas.openxmlformats.org/officeDocument/2006/relationships/image" Target="media/image102.jpeg"/><Relationship Id="rId101" Type="http://schemas.openxmlformats.org/officeDocument/2006/relationships/image" Target="media/image101.jpeg"/><Relationship Id="rId100" Type="http://schemas.openxmlformats.org/officeDocument/2006/relationships/image" Target="media/image100.jpeg"/><Relationship Id="rId10" Type="http://schemas.openxmlformats.org/officeDocument/2006/relationships/image" Target="media/image10.jpeg"/><Relationship Id="rId1" Type="http://schemas.openxmlformats.org/officeDocument/2006/relationships/image" Target="media/image1.jpeg"/></Relationships>
</file>

<file path=xl/_rels/workbook.xml.rels><?xml version="1.0" encoding="UTF-8" standalone="yes"?>
<Relationships xmlns="http://schemas.openxmlformats.org/package/2006/relationships"><Relationship Id="rId6" Type="http://www.wps.cn/officeDocument/2020/cellImage" Target="cellimages.xml"/><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hyperlink" Target="https://codoschool.ru/en/%C3%A5/pervaya-avtomaticheskaya-stiralnaya-mashina-pervye-stiralnye-mashiny-istoriya.html" TargetMode="External"/><Relationship Id="rId1" Type="http://schemas.openxmlformats.org/officeDocument/2006/relationships/hyperlink" Target="https://ru.wikisource.org/wiki/%D0%97%D0%B2%D0%B5%D0%B7%D0%B4%D0%BD%D0%B0%D1%8F_%D0%B0%D0%B7%D0%B1%D1%83%D0%BA%D0%B0_%D0%92%D0%B5%D0%BB%D0%B8%D0%BC%D0%B8%D1%80%D0%B0_%D0%A5%D0%BB%D0%B5%D0%B1%D0%BD%D0%B8%D0%BA%D0%BE%D0%B2%D0%B0_(%D0%9A%D0%B5%D0%B4%D1%80%D0%BE%D0%B2)"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L401"/>
  <sheetViews>
    <sheetView tabSelected="1" zoomScale="57" zoomScaleNormal="57" workbookViewId="0">
      <pane ySplit="1" topLeftCell="A400" activePane="bottomLeft" state="frozen"/>
      <selection/>
      <selection pane="bottomLeft" activeCell="F402" sqref="F402"/>
    </sheetView>
  </sheetViews>
  <sheetFormatPr defaultColWidth="9" defaultRowHeight="17.6"/>
  <cols>
    <col min="1" max="1" width="14.3928571428571" style="3" hidden="1" customWidth="1"/>
    <col min="2" max="2" width="36.1428571428571" style="4" customWidth="1"/>
    <col min="3" max="3" width="53" style="5" customWidth="1"/>
    <col min="4" max="4" width="26.2767857142857" style="6" customWidth="1"/>
    <col min="5" max="5" width="24.7946428571429" style="6" customWidth="1"/>
    <col min="6" max="6" width="27.75" style="6" customWidth="1"/>
    <col min="7" max="8" width="9" style="5" hidden="1" customWidth="1"/>
    <col min="9" max="9" width="38.75" style="4" customWidth="1"/>
    <col min="10" max="10" width="9" style="5" hidden="1" customWidth="1"/>
    <col min="11" max="11" width="38.3928571428571" style="7" hidden="1" customWidth="1"/>
    <col min="12" max="16384" width="9" style="5"/>
  </cols>
  <sheetData>
    <row r="1" s="1" customFormat="1" ht="87.5" customHeight="1" spans="1:11">
      <c r="A1" s="8" t="s">
        <v>0</v>
      </c>
      <c r="B1" s="9" t="s">
        <v>1</v>
      </c>
      <c r="C1" s="9" t="s">
        <v>2</v>
      </c>
      <c r="D1" s="9" t="s">
        <v>3</v>
      </c>
      <c r="E1" s="9" t="s">
        <v>4</v>
      </c>
      <c r="F1" s="9" t="s">
        <v>5</v>
      </c>
      <c r="G1" s="9"/>
      <c r="H1" s="9" t="s">
        <v>6</v>
      </c>
      <c r="I1" s="9" t="s">
        <v>7</v>
      </c>
      <c r="J1" s="9" t="s">
        <v>8</v>
      </c>
      <c r="K1" s="9" t="s">
        <v>9</v>
      </c>
    </row>
    <row r="2" s="2" customFormat="1" ht="380" customHeight="1" spans="1:11">
      <c r="A2" s="10"/>
      <c r="B2" s="11" t="s">
        <v>10</v>
      </c>
      <c r="C2" s="12" t="str">
        <f>_xlfn.DISPIMG("ID_BEF3B06469FC452A924E53F7B8253303",1)</f>
        <v>=DISPIMG("ID_BEF3B06469FC452A924E53F7B8253303",1)</v>
      </c>
      <c r="D2" s="13" t="s">
        <v>11</v>
      </c>
      <c r="E2" s="21">
        <v>1</v>
      </c>
      <c r="F2" s="22" t="s">
        <v>12</v>
      </c>
      <c r="G2" s="12" t="s">
        <v>13</v>
      </c>
      <c r="H2" s="12" t="s">
        <v>14</v>
      </c>
      <c r="I2" s="13" t="s">
        <v>15</v>
      </c>
      <c r="J2" s="12" t="s">
        <v>16</v>
      </c>
      <c r="K2" s="12"/>
    </row>
    <row r="3" s="2" customFormat="1" ht="380" customHeight="1" spans="1:11">
      <c r="A3" s="10"/>
      <c r="B3" s="11" t="s">
        <v>17</v>
      </c>
      <c r="C3" s="12" t="str">
        <f>_xlfn.DISPIMG("ID_4141DB3F64C647C89DEBC73D64FEC887",1)</f>
        <v>=DISPIMG("ID_4141DB3F64C647C89DEBC73D64FEC887",1)</v>
      </c>
      <c r="D3" s="13" t="s">
        <v>18</v>
      </c>
      <c r="E3" s="23">
        <v>1</v>
      </c>
      <c r="F3" s="13" t="s">
        <v>19</v>
      </c>
      <c r="G3" s="12" t="s">
        <v>13</v>
      </c>
      <c r="H3" s="12" t="s">
        <v>14</v>
      </c>
      <c r="I3" s="13" t="s">
        <v>15</v>
      </c>
      <c r="J3" s="12" t="s">
        <v>20</v>
      </c>
      <c r="K3" s="12"/>
    </row>
    <row r="4" s="2" customFormat="1" ht="409" customHeight="1" spans="1:11">
      <c r="A4" s="10"/>
      <c r="B4" s="11" t="s">
        <v>21</v>
      </c>
      <c r="C4" s="12" t="str">
        <f>_xlfn.DISPIMG("ID_5F1DAE7AFAA2461090F47ACD0E5588B6",1)</f>
        <v>=DISPIMG("ID_5F1DAE7AFAA2461090F47ACD0E5588B6",1)</v>
      </c>
      <c r="D4" s="13" t="s">
        <v>22</v>
      </c>
      <c r="E4" s="23">
        <v>1</v>
      </c>
      <c r="F4" s="13" t="s">
        <v>23</v>
      </c>
      <c r="G4" s="12" t="s">
        <v>13</v>
      </c>
      <c r="H4" s="12" t="s">
        <v>14</v>
      </c>
      <c r="I4" s="13" t="s">
        <v>24</v>
      </c>
      <c r="J4" s="12" t="s">
        <v>25</v>
      </c>
      <c r="K4" s="25" t="s">
        <v>26</v>
      </c>
    </row>
    <row r="5" s="2" customFormat="1" ht="409" customHeight="1" spans="1:11">
      <c r="A5" s="10"/>
      <c r="B5" s="11" t="s">
        <v>27</v>
      </c>
      <c r="C5" s="12" t="str">
        <f>_xlfn.DISPIMG("ID_1FCBFFCE673348218642A472A039D01F",1)</f>
        <v>=DISPIMG("ID_1FCBFFCE673348218642A472A039D01F",1)</v>
      </c>
      <c r="D5" s="13" t="s">
        <v>28</v>
      </c>
      <c r="E5" s="23">
        <v>1</v>
      </c>
      <c r="F5" s="13" t="s">
        <v>29</v>
      </c>
      <c r="G5" s="12" t="s">
        <v>13</v>
      </c>
      <c r="H5" s="12" t="s">
        <v>14</v>
      </c>
      <c r="I5" s="13" t="s">
        <v>30</v>
      </c>
      <c r="J5" s="12" t="s">
        <v>31</v>
      </c>
      <c r="K5" s="12"/>
    </row>
    <row r="6" s="2" customFormat="1" ht="380" customHeight="1" spans="1:11">
      <c r="A6" s="10"/>
      <c r="B6" s="11" t="s">
        <v>32</v>
      </c>
      <c r="C6" s="14" t="str">
        <f>_xlfn.DISPIMG("ID_EA7F3A5F5810433B9D7E043C164E577A",1)</f>
        <v>=DISPIMG("ID_EA7F3A5F5810433B9D7E043C164E577A",1)</v>
      </c>
      <c r="D6" s="13" t="s">
        <v>33</v>
      </c>
      <c r="E6" s="23">
        <v>1</v>
      </c>
      <c r="F6" s="13" t="s">
        <v>34</v>
      </c>
      <c r="G6" s="12" t="s">
        <v>13</v>
      </c>
      <c r="H6" s="12" t="s">
        <v>14</v>
      </c>
      <c r="I6" s="13" t="s">
        <v>30</v>
      </c>
      <c r="J6" s="12" t="s">
        <v>35</v>
      </c>
      <c r="K6" s="12"/>
    </row>
    <row r="7" s="2" customFormat="1" ht="380" customHeight="1" spans="1:11">
      <c r="A7" s="10"/>
      <c r="B7" s="11" t="s">
        <v>36</v>
      </c>
      <c r="C7" s="14" t="str">
        <f>_xlfn.DISPIMG("ID_4ED31591618D4C7392D4D025A8EB3371",1)</f>
        <v>=DISPIMG("ID_4ED31591618D4C7392D4D025A8EB3371",1)</v>
      </c>
      <c r="D7" s="13" t="s">
        <v>37</v>
      </c>
      <c r="E7" s="23">
        <v>1</v>
      </c>
      <c r="F7" s="13" t="s">
        <v>38</v>
      </c>
      <c r="G7" s="12" t="s">
        <v>13</v>
      </c>
      <c r="H7" s="12" t="s">
        <v>14</v>
      </c>
      <c r="I7" s="13" t="s">
        <v>30</v>
      </c>
      <c r="J7" s="12" t="s">
        <v>39</v>
      </c>
      <c r="K7" s="12"/>
    </row>
    <row r="8" s="2" customFormat="1" ht="380" customHeight="1" spans="1:11">
      <c r="A8" s="10"/>
      <c r="B8" s="11" t="s">
        <v>40</v>
      </c>
      <c r="C8" s="14" t="str">
        <f>_xlfn.DISPIMG("ID_3480913E0EF74D78827A4DFE04D674C7",1)</f>
        <v>=DISPIMG("ID_3480913E0EF74D78827A4DFE04D674C7",1)</v>
      </c>
      <c r="D8" s="13" t="s">
        <v>41</v>
      </c>
      <c r="E8" s="23">
        <v>1</v>
      </c>
      <c r="F8" s="13" t="s">
        <v>42</v>
      </c>
      <c r="G8" s="12" t="s">
        <v>13</v>
      </c>
      <c r="H8" s="12" t="s">
        <v>14</v>
      </c>
      <c r="I8" s="13" t="s">
        <v>15</v>
      </c>
      <c r="J8" s="12" t="s">
        <v>43</v>
      </c>
      <c r="K8" s="12"/>
    </row>
    <row r="9" s="2" customFormat="1" ht="380" customHeight="1" spans="1:11">
      <c r="A9" s="10"/>
      <c r="B9" s="11" t="s">
        <v>44</v>
      </c>
      <c r="C9" s="14" t="str">
        <f>_xlfn.DISPIMG("ID_83B15CB737AD4F2DABB5DCD304A97DB2",1)</f>
        <v>=DISPIMG("ID_83B15CB737AD4F2DABB5DCD304A97DB2",1)</v>
      </c>
      <c r="D9" s="13" t="s">
        <v>41</v>
      </c>
      <c r="E9" s="23">
        <v>1</v>
      </c>
      <c r="F9" s="13" t="s">
        <v>45</v>
      </c>
      <c r="G9" s="12" t="s">
        <v>13</v>
      </c>
      <c r="H9" s="12" t="s">
        <v>14</v>
      </c>
      <c r="I9" s="13" t="s">
        <v>15</v>
      </c>
      <c r="J9" s="12" t="s">
        <v>46</v>
      </c>
      <c r="K9" s="12"/>
    </row>
    <row r="10" s="2" customFormat="1" ht="380" customHeight="1" spans="1:11">
      <c r="A10" s="10"/>
      <c r="B10" s="11" t="s">
        <v>47</v>
      </c>
      <c r="C10" s="14" t="str">
        <f>_xlfn.DISPIMG("ID_D22CA24B21234D61B1DED7E83E1EFAE4",1)</f>
        <v>=DISPIMG("ID_D22CA24B21234D61B1DED7E83E1EFAE4",1)</v>
      </c>
      <c r="D10" s="13" t="s">
        <v>48</v>
      </c>
      <c r="E10" s="23">
        <v>1</v>
      </c>
      <c r="F10" s="13" t="s">
        <v>49</v>
      </c>
      <c r="G10" s="12" t="s">
        <v>13</v>
      </c>
      <c r="H10" s="12" t="s">
        <v>14</v>
      </c>
      <c r="I10" s="13" t="s">
        <v>50</v>
      </c>
      <c r="J10" s="12" t="s">
        <v>51</v>
      </c>
      <c r="K10" s="12"/>
    </row>
    <row r="11" s="2" customFormat="1" ht="380" customHeight="1" spans="1:11">
      <c r="A11" s="10"/>
      <c r="B11" s="11" t="s">
        <v>52</v>
      </c>
      <c r="C11" s="14" t="str">
        <f>_xlfn.DISPIMG("ID_A83E6A3D755C4AECAFC1F22BB78769E7",1)</f>
        <v>=DISPIMG("ID_A83E6A3D755C4AECAFC1F22BB78769E7",1)</v>
      </c>
      <c r="D11" s="13" t="s">
        <v>53</v>
      </c>
      <c r="E11" s="23">
        <v>1</v>
      </c>
      <c r="F11" s="13" t="s">
        <v>54</v>
      </c>
      <c r="G11" s="12" t="s">
        <v>13</v>
      </c>
      <c r="H11" s="12" t="s">
        <v>14</v>
      </c>
      <c r="I11" s="13" t="s">
        <v>50</v>
      </c>
      <c r="J11" s="12" t="s">
        <v>55</v>
      </c>
      <c r="K11" s="12"/>
    </row>
    <row r="12" s="2" customFormat="1" ht="380" customHeight="1" spans="1:11">
      <c r="A12" s="10"/>
      <c r="B12" s="11" t="s">
        <v>56</v>
      </c>
      <c r="C12" s="14" t="str">
        <f>_xlfn.DISPIMG("ID_60DF325B119145E69A60801BD40C90A4",1)</f>
        <v>=DISPIMG("ID_60DF325B119145E69A60801BD40C90A4",1)</v>
      </c>
      <c r="D12" s="13" t="s">
        <v>57</v>
      </c>
      <c r="E12" s="23">
        <v>1</v>
      </c>
      <c r="F12" s="13" t="s">
        <v>58</v>
      </c>
      <c r="G12" s="12" t="s">
        <v>13</v>
      </c>
      <c r="H12" s="12" t="s">
        <v>14</v>
      </c>
      <c r="I12" s="13" t="s">
        <v>24</v>
      </c>
      <c r="J12" s="12" t="s">
        <v>59</v>
      </c>
      <c r="K12" s="12"/>
    </row>
    <row r="13" s="2" customFormat="1" ht="380" customHeight="1" spans="1:11">
      <c r="A13" s="10"/>
      <c r="B13" s="11" t="s">
        <v>60</v>
      </c>
      <c r="C13" s="14" t="str">
        <f>_xlfn.DISPIMG("ID_C62E3BE150B444CB8912A9BFD7C344F1",1)</f>
        <v>=DISPIMG("ID_C62E3BE150B444CB8912A9BFD7C344F1",1)</v>
      </c>
      <c r="D13" s="13" t="s">
        <v>61</v>
      </c>
      <c r="E13" s="23">
        <v>1</v>
      </c>
      <c r="F13" s="13" t="s">
        <v>62</v>
      </c>
      <c r="G13" s="12" t="s">
        <v>13</v>
      </c>
      <c r="H13" s="12" t="s">
        <v>14</v>
      </c>
      <c r="I13" s="13" t="s">
        <v>24</v>
      </c>
      <c r="J13" s="12" t="s">
        <v>63</v>
      </c>
      <c r="K13" s="12"/>
    </row>
    <row r="14" s="2" customFormat="1" ht="409" customHeight="1" spans="1:11">
      <c r="A14" s="10"/>
      <c r="B14" s="11" t="s">
        <v>64</v>
      </c>
      <c r="C14" s="14" t="str">
        <f>_xlfn.DISPIMG("ID_51656BEEFF644968BD9261E76B04783E",1)</f>
        <v>=DISPIMG("ID_51656BEEFF644968BD9261E76B04783E",1)</v>
      </c>
      <c r="D14" s="13" t="s">
        <v>65</v>
      </c>
      <c r="E14" s="23">
        <v>1</v>
      </c>
      <c r="F14" s="13" t="s">
        <v>66</v>
      </c>
      <c r="G14" s="12" t="s">
        <v>13</v>
      </c>
      <c r="H14" s="12" t="s">
        <v>14</v>
      </c>
      <c r="I14" s="13" t="s">
        <v>24</v>
      </c>
      <c r="J14" s="12" t="s">
        <v>67</v>
      </c>
      <c r="K14" s="12"/>
    </row>
    <row r="15" s="2" customFormat="1" ht="380" customHeight="1" spans="1:11">
      <c r="A15" s="10"/>
      <c r="B15" s="11" t="s">
        <v>68</v>
      </c>
      <c r="C15" s="14" t="str">
        <f>_xlfn.DISPIMG("ID_69CCA2E0D13148CBBCCC5550DC628A62",1)</f>
        <v>=DISPIMG("ID_69CCA2E0D13148CBBCCC5550DC628A62",1)</v>
      </c>
      <c r="D15" s="13" t="s">
        <v>69</v>
      </c>
      <c r="E15" s="23">
        <v>1</v>
      </c>
      <c r="F15" s="13" t="s">
        <v>70</v>
      </c>
      <c r="G15" s="12" t="s">
        <v>13</v>
      </c>
      <c r="H15" s="12" t="s">
        <v>14</v>
      </c>
      <c r="I15" s="13" t="s">
        <v>24</v>
      </c>
      <c r="J15" s="12" t="s">
        <v>71</v>
      </c>
      <c r="K15" s="12"/>
    </row>
    <row r="16" s="2" customFormat="1" ht="380" customHeight="1" spans="1:11">
      <c r="A16" s="10"/>
      <c r="B16" s="11" t="s">
        <v>72</v>
      </c>
      <c r="C16" s="14" t="str">
        <f>_xlfn.DISPIMG("ID_D282FD747EF24481BCAD784C948ADE26",1)</f>
        <v>=DISPIMG("ID_D282FD747EF24481BCAD784C948ADE26",1)</v>
      </c>
      <c r="D16" s="13" t="s">
        <v>73</v>
      </c>
      <c r="E16" s="23">
        <v>1</v>
      </c>
      <c r="F16" s="13" t="s">
        <v>74</v>
      </c>
      <c r="G16" s="12" t="s">
        <v>13</v>
      </c>
      <c r="H16" s="12" t="s">
        <v>14</v>
      </c>
      <c r="I16" s="13" t="s">
        <v>24</v>
      </c>
      <c r="J16" s="12" t="s">
        <v>75</v>
      </c>
      <c r="K16" s="12"/>
    </row>
    <row r="17" s="2" customFormat="1" ht="380" customHeight="1" spans="1:11">
      <c r="A17" s="10"/>
      <c r="B17" s="11" t="s">
        <v>76</v>
      </c>
      <c r="C17" s="14" t="str">
        <f>_xlfn.DISPIMG("ID_AA475DE434654E06BEC233783916D338",1)</f>
        <v>=DISPIMG("ID_AA475DE434654E06BEC233783916D338",1)</v>
      </c>
      <c r="D17" s="13" t="s">
        <v>77</v>
      </c>
      <c r="E17" s="23">
        <v>1</v>
      </c>
      <c r="F17" s="13" t="s">
        <v>78</v>
      </c>
      <c r="G17" s="12" t="s">
        <v>13</v>
      </c>
      <c r="H17" s="12" t="s">
        <v>14</v>
      </c>
      <c r="I17" s="13" t="s">
        <v>24</v>
      </c>
      <c r="J17" s="12" t="s">
        <v>79</v>
      </c>
      <c r="K17" s="12"/>
    </row>
    <row r="18" s="2" customFormat="1" ht="380" customHeight="1" spans="1:11">
      <c r="A18" s="10"/>
      <c r="B18" s="11" t="s">
        <v>80</v>
      </c>
      <c r="C18" s="14" t="str">
        <f>_xlfn.DISPIMG("ID_1693BEDD460F49F584A0C5669C3EC442",1)</f>
        <v>=DISPIMG("ID_1693BEDD460F49F584A0C5669C3EC442",1)</v>
      </c>
      <c r="D18" s="13" t="s">
        <v>81</v>
      </c>
      <c r="E18" s="23">
        <v>1</v>
      </c>
      <c r="F18" s="13" t="s">
        <v>82</v>
      </c>
      <c r="G18" s="12" t="s">
        <v>13</v>
      </c>
      <c r="H18" s="12" t="s">
        <v>14</v>
      </c>
      <c r="I18" s="13" t="s">
        <v>24</v>
      </c>
      <c r="J18" s="12" t="s">
        <v>83</v>
      </c>
      <c r="K18" s="12"/>
    </row>
    <row r="19" s="2" customFormat="1" ht="380" customHeight="1" spans="1:11">
      <c r="A19" s="10"/>
      <c r="B19" s="11" t="s">
        <v>84</v>
      </c>
      <c r="C19" s="14" t="str">
        <f>_xlfn.DISPIMG("ID_41D297BE2F7747E79305489EFC40F950",1)</f>
        <v>=DISPIMG("ID_41D297BE2F7747E79305489EFC40F950",1)</v>
      </c>
      <c r="D19" s="13" t="s">
        <v>85</v>
      </c>
      <c r="E19" s="23">
        <v>1</v>
      </c>
      <c r="F19" s="13" t="s">
        <v>86</v>
      </c>
      <c r="G19" s="12" t="s">
        <v>87</v>
      </c>
      <c r="H19" s="12" t="s">
        <v>14</v>
      </c>
      <c r="I19" s="13" t="s">
        <v>24</v>
      </c>
      <c r="J19" s="12" t="s">
        <v>88</v>
      </c>
      <c r="K19" s="25" t="s">
        <v>26</v>
      </c>
    </row>
    <row r="20" s="2" customFormat="1" ht="380" customHeight="1" spans="1:11">
      <c r="A20" s="15"/>
      <c r="B20" s="13" t="s">
        <v>89</v>
      </c>
      <c r="C20" s="14" t="str">
        <f>_xlfn.DISPIMG("ID_3B33C8D0319340EE8375F304E9F63707",1)</f>
        <v>=DISPIMG("ID_3B33C8D0319340EE8375F304E9F63707",1)</v>
      </c>
      <c r="D20" s="13" t="s">
        <v>85</v>
      </c>
      <c r="E20" s="23">
        <v>1</v>
      </c>
      <c r="F20" s="13" t="s">
        <v>90</v>
      </c>
      <c r="G20" s="12" t="s">
        <v>87</v>
      </c>
      <c r="H20" s="12" t="s">
        <v>14</v>
      </c>
      <c r="I20" s="13" t="s">
        <v>24</v>
      </c>
      <c r="J20" s="12" t="s">
        <v>88</v>
      </c>
      <c r="K20" s="25" t="s">
        <v>26</v>
      </c>
    </row>
    <row r="21" s="2" customFormat="1" ht="380" customHeight="1" spans="1:11">
      <c r="A21" s="10"/>
      <c r="B21" s="13" t="s">
        <v>91</v>
      </c>
      <c r="C21" s="14" t="str">
        <f>_xlfn.DISPIMG("ID_66697E12137745CA92A95FEAAE989A31",1)</f>
        <v>=DISPIMG("ID_66697E12137745CA92A95FEAAE989A31",1)</v>
      </c>
      <c r="D21" s="13" t="s">
        <v>92</v>
      </c>
      <c r="E21" s="23">
        <v>1</v>
      </c>
      <c r="F21" s="13" t="s">
        <v>93</v>
      </c>
      <c r="G21" s="12" t="s">
        <v>13</v>
      </c>
      <c r="H21" s="12" t="s">
        <v>14</v>
      </c>
      <c r="I21" s="13" t="s">
        <v>24</v>
      </c>
      <c r="J21" s="12" t="s">
        <v>94</v>
      </c>
      <c r="K21" s="25" t="s">
        <v>26</v>
      </c>
    </row>
    <row r="22" s="2" customFormat="1" ht="380" customHeight="1" spans="1:11">
      <c r="A22" s="10"/>
      <c r="B22" s="11" t="s">
        <v>95</v>
      </c>
      <c r="C22" s="14" t="str">
        <f>_xlfn.DISPIMG("ID_0AFE4747229946D8A02061307CD8FE92",1)</f>
        <v>=DISPIMG("ID_0AFE4747229946D8A02061307CD8FE92",1)</v>
      </c>
      <c r="D22" s="13" t="s">
        <v>96</v>
      </c>
      <c r="E22" s="23">
        <v>1</v>
      </c>
      <c r="F22" s="13" t="s">
        <v>97</v>
      </c>
      <c r="G22" s="12" t="s">
        <v>13</v>
      </c>
      <c r="H22" s="12" t="s">
        <v>14</v>
      </c>
      <c r="I22" s="13" t="s">
        <v>30</v>
      </c>
      <c r="J22" s="12" t="s">
        <v>98</v>
      </c>
      <c r="K22" s="12"/>
    </row>
    <row r="23" s="2" customFormat="1" ht="380" customHeight="1" spans="1:11">
      <c r="A23" s="10"/>
      <c r="B23" s="13" t="s">
        <v>99</v>
      </c>
      <c r="C23" s="14" t="str">
        <f>_xlfn.DISPIMG("ID_C620E07228694A779BD1EB0E5D4B1F7A",1)</f>
        <v>=DISPIMG("ID_C620E07228694A779BD1EB0E5D4B1F7A",1)</v>
      </c>
      <c r="D23" s="13" t="s">
        <v>100</v>
      </c>
      <c r="E23" s="23">
        <v>1</v>
      </c>
      <c r="F23" s="13" t="s">
        <v>101</v>
      </c>
      <c r="G23" s="12" t="s">
        <v>13</v>
      </c>
      <c r="H23" s="12" t="s">
        <v>14</v>
      </c>
      <c r="I23" s="13" t="s">
        <v>24</v>
      </c>
      <c r="J23" s="12" t="s">
        <v>102</v>
      </c>
      <c r="K23" s="25" t="s">
        <v>26</v>
      </c>
    </row>
    <row r="24" s="2" customFormat="1" ht="380" customHeight="1" spans="1:11">
      <c r="A24" s="10"/>
      <c r="B24" s="11" t="s">
        <v>103</v>
      </c>
      <c r="C24" s="14" t="str">
        <f>_xlfn.DISPIMG("ID_AF47ADDF1CA8405DBC4CF02167E1E0AD",1)</f>
        <v>=DISPIMG("ID_AF47ADDF1CA8405DBC4CF02167E1E0AD",1)</v>
      </c>
      <c r="D24" s="13" t="s">
        <v>104</v>
      </c>
      <c r="E24" s="23">
        <v>1</v>
      </c>
      <c r="F24" s="13" t="s">
        <v>105</v>
      </c>
      <c r="G24" s="12" t="s">
        <v>13</v>
      </c>
      <c r="H24" s="12" t="s">
        <v>14</v>
      </c>
      <c r="I24" s="13" t="s">
        <v>24</v>
      </c>
      <c r="J24" s="12" t="s">
        <v>106</v>
      </c>
      <c r="K24" s="25" t="s">
        <v>107</v>
      </c>
    </row>
    <row r="25" s="2" customFormat="1" ht="380" customHeight="1" spans="1:11">
      <c r="A25" s="16"/>
      <c r="B25" s="17" t="s">
        <v>108</v>
      </c>
      <c r="C25" s="18" t="str">
        <f>_xlfn.DISPIMG("ID_5401E216A5FE4232BCAF3A42616B82FF",1)</f>
        <v>=DISPIMG("ID_5401E216A5FE4232BCAF3A42616B82FF",1)</v>
      </c>
      <c r="D25" s="19" t="s">
        <v>109</v>
      </c>
      <c r="E25" s="24" t="s">
        <v>110</v>
      </c>
      <c r="F25" s="19" t="s">
        <v>111</v>
      </c>
      <c r="G25" s="12" t="s">
        <v>87</v>
      </c>
      <c r="H25" s="12" t="s">
        <v>14</v>
      </c>
      <c r="I25" s="13" t="s">
        <v>15</v>
      </c>
      <c r="J25" s="26" t="s">
        <v>112</v>
      </c>
      <c r="K25" s="12"/>
    </row>
    <row r="26" s="2" customFormat="1" ht="380" customHeight="1" spans="1:11">
      <c r="A26" s="10"/>
      <c r="B26" s="17" t="s">
        <v>113</v>
      </c>
      <c r="C26" s="14" t="str">
        <f>_xlfn.DISPIMG("ID_0D90940B53E645B7BDFE782D16FD07E1",1)</f>
        <v>=DISPIMG("ID_0D90940B53E645B7BDFE782D16FD07E1",1)</v>
      </c>
      <c r="D26" s="13" t="s">
        <v>114</v>
      </c>
      <c r="E26" s="23">
        <v>1</v>
      </c>
      <c r="F26" s="13" t="s">
        <v>115</v>
      </c>
      <c r="G26" s="12" t="s">
        <v>87</v>
      </c>
      <c r="H26" s="12" t="s">
        <v>14</v>
      </c>
      <c r="I26" s="13" t="s">
        <v>15</v>
      </c>
      <c r="J26" s="26" t="s">
        <v>116</v>
      </c>
      <c r="K26" s="12"/>
    </row>
    <row r="27" s="2" customFormat="1" ht="380" customHeight="1" spans="1:11">
      <c r="A27" s="10"/>
      <c r="B27" s="17" t="s">
        <v>117</v>
      </c>
      <c r="C27" s="14" t="str">
        <f>_xlfn.DISPIMG("ID_A3464089F5454D369007A092EEC2FD61",1)</f>
        <v>=DISPIMG("ID_A3464089F5454D369007A092EEC2FD61",1)</v>
      </c>
      <c r="D27" s="13" t="s">
        <v>118</v>
      </c>
      <c r="E27" s="23">
        <v>3</v>
      </c>
      <c r="F27" s="13" t="s">
        <v>119</v>
      </c>
      <c r="G27" s="12" t="s">
        <v>87</v>
      </c>
      <c r="H27" s="12" t="s">
        <v>14</v>
      </c>
      <c r="I27" s="13" t="s">
        <v>15</v>
      </c>
      <c r="J27" s="26" t="s">
        <v>120</v>
      </c>
      <c r="K27" s="12"/>
    </row>
    <row r="28" s="2" customFormat="1" ht="380" customHeight="1" spans="1:11">
      <c r="A28" s="15"/>
      <c r="B28" s="17" t="s">
        <v>121</v>
      </c>
      <c r="C28" s="14" t="str">
        <f>_xlfn.DISPIMG("ID_FEC8E0A3808240AB81C95B3CE671B5CB",1)</f>
        <v>=DISPIMG("ID_FEC8E0A3808240AB81C95B3CE671B5CB",1)</v>
      </c>
      <c r="D28" s="13" t="s">
        <v>122</v>
      </c>
      <c r="E28" s="23"/>
      <c r="F28" s="13" t="s">
        <v>123</v>
      </c>
      <c r="G28" s="12" t="s">
        <v>87</v>
      </c>
      <c r="H28" s="12" t="s">
        <v>14</v>
      </c>
      <c r="I28" s="13" t="s">
        <v>15</v>
      </c>
      <c r="J28" s="26" t="s">
        <v>120</v>
      </c>
      <c r="K28" s="12"/>
    </row>
    <row r="29" s="2" customFormat="1" ht="380" customHeight="1" spans="1:11">
      <c r="A29" s="15"/>
      <c r="B29" s="17" t="s">
        <v>124</v>
      </c>
      <c r="C29" s="14" t="str">
        <f>_xlfn.DISPIMG("ID_E3AB7E6BAF0548CC97D0CF618662275F",1)</f>
        <v>=DISPIMG("ID_E3AB7E6BAF0548CC97D0CF618662275F",1)</v>
      </c>
      <c r="D29" s="13" t="s">
        <v>125</v>
      </c>
      <c r="E29" s="23"/>
      <c r="F29" s="13" t="s">
        <v>126</v>
      </c>
      <c r="G29" s="12" t="s">
        <v>87</v>
      </c>
      <c r="H29" s="12" t="s">
        <v>14</v>
      </c>
      <c r="I29" s="13" t="s">
        <v>15</v>
      </c>
      <c r="J29" s="26" t="s">
        <v>120</v>
      </c>
      <c r="K29" s="12"/>
    </row>
    <row r="30" s="2" customFormat="1" ht="380" customHeight="1" spans="1:11">
      <c r="A30" s="10"/>
      <c r="B30" s="11" t="s">
        <v>127</v>
      </c>
      <c r="C30" s="14" t="str">
        <f>_xlfn.DISPIMG("ID_C5BFD1663F074AE59807570C55D526CF",1)</f>
        <v>=DISPIMG("ID_C5BFD1663F074AE59807570C55D526CF",1)</v>
      </c>
      <c r="D30" s="13" t="s">
        <v>128</v>
      </c>
      <c r="E30" s="23">
        <v>1</v>
      </c>
      <c r="F30" s="13" t="s">
        <v>129</v>
      </c>
      <c r="G30" s="12" t="s">
        <v>130</v>
      </c>
      <c r="H30" s="12" t="s">
        <v>14</v>
      </c>
      <c r="I30" s="13" t="s">
        <v>131</v>
      </c>
      <c r="J30" s="26" t="s">
        <v>132</v>
      </c>
      <c r="K30" s="27" t="s">
        <v>133</v>
      </c>
    </row>
    <row r="31" s="2" customFormat="1" ht="380" customHeight="1" spans="1:11">
      <c r="A31" s="20"/>
      <c r="B31" s="11" t="s">
        <v>134</v>
      </c>
      <c r="C31" s="14" t="str">
        <f>_xlfn.DISPIMG("ID_C8477844C6514C8A8B1A78D2D8D85D2D",1)</f>
        <v>=DISPIMG("ID_C8477844C6514C8A8B1A78D2D8D85D2D",1)</v>
      </c>
      <c r="D31" s="13" t="s">
        <v>135</v>
      </c>
      <c r="E31" s="23">
        <v>1</v>
      </c>
      <c r="F31" s="13" t="s">
        <v>136</v>
      </c>
      <c r="G31" s="12" t="s">
        <v>137</v>
      </c>
      <c r="H31" s="12" t="s">
        <v>14</v>
      </c>
      <c r="I31" s="13" t="s">
        <v>138</v>
      </c>
      <c r="J31" s="12" t="s">
        <v>139</v>
      </c>
      <c r="K31" s="12"/>
    </row>
    <row r="32" s="2" customFormat="1" ht="380" customHeight="1" spans="1:11">
      <c r="A32" s="13"/>
      <c r="B32" s="11" t="s">
        <v>140</v>
      </c>
      <c r="C32" s="14" t="str">
        <f>_xlfn.DISPIMG("ID_A8BFAE8300BB45408B72A60B13F75FD2",1)</f>
        <v>=DISPIMG("ID_A8BFAE8300BB45408B72A60B13F75FD2",1)</v>
      </c>
      <c r="D32" s="13" t="s">
        <v>135</v>
      </c>
      <c r="E32" s="23">
        <v>1</v>
      </c>
      <c r="F32" s="13" t="s">
        <v>141</v>
      </c>
      <c r="G32" s="12" t="s">
        <v>137</v>
      </c>
      <c r="H32" s="12" t="s">
        <v>14</v>
      </c>
      <c r="I32" s="13" t="s">
        <v>138</v>
      </c>
      <c r="J32" s="12" t="s">
        <v>139</v>
      </c>
      <c r="K32" s="12"/>
    </row>
    <row r="33" s="2" customFormat="1" ht="380" customHeight="1" spans="1:11">
      <c r="A33" s="13"/>
      <c r="B33" s="11" t="s">
        <v>142</v>
      </c>
      <c r="C33" s="14" t="str">
        <f>_xlfn.DISPIMG("ID_EF41AF44B65D40A58EF86DD7035BA618",1)</f>
        <v>=DISPIMG("ID_EF41AF44B65D40A58EF86DD7035BA618",1)</v>
      </c>
      <c r="D33" s="13" t="s">
        <v>135</v>
      </c>
      <c r="E33" s="23">
        <v>1</v>
      </c>
      <c r="F33" s="13" t="s">
        <v>141</v>
      </c>
      <c r="G33" s="12" t="s">
        <v>137</v>
      </c>
      <c r="H33" s="12" t="s">
        <v>14</v>
      </c>
      <c r="I33" s="13" t="s">
        <v>138</v>
      </c>
      <c r="J33" s="12" t="s">
        <v>139</v>
      </c>
      <c r="K33" s="12"/>
    </row>
    <row r="34" s="2" customFormat="1" ht="380" customHeight="1" spans="1:11">
      <c r="A34" s="10"/>
      <c r="B34" s="11" t="s">
        <v>143</v>
      </c>
      <c r="C34" s="14" t="str">
        <f>_xlfn.DISPIMG("ID_AD889DD76C4C4EA5B724896DD5043CDE",1)</f>
        <v>=DISPIMG("ID_AD889DD76C4C4EA5B724896DD5043CDE",1)</v>
      </c>
      <c r="D34" s="13" t="s">
        <v>144</v>
      </c>
      <c r="E34" s="23">
        <v>1</v>
      </c>
      <c r="F34" s="13" t="s">
        <v>145</v>
      </c>
      <c r="G34" s="12" t="s">
        <v>13</v>
      </c>
      <c r="H34" s="12" t="s">
        <v>14</v>
      </c>
      <c r="I34" s="13" t="s">
        <v>146</v>
      </c>
      <c r="J34" s="12" t="s">
        <v>147</v>
      </c>
      <c r="K34" s="12"/>
    </row>
    <row r="35" s="2" customFormat="1" ht="380" customHeight="1" spans="1:11">
      <c r="A35" s="10"/>
      <c r="B35" s="11" t="s">
        <v>148</v>
      </c>
      <c r="C35" s="14" t="str">
        <f>_xlfn.DISPIMG("ID_08021BF982CE4BDE93B738B9F080122E",1)</f>
        <v>=DISPIMG("ID_08021BF982CE4BDE93B738B9F080122E",1)</v>
      </c>
      <c r="D35" s="13" t="s">
        <v>149</v>
      </c>
      <c r="E35" s="23">
        <v>1</v>
      </c>
      <c r="F35" s="13" t="s">
        <v>150</v>
      </c>
      <c r="G35" s="12" t="s">
        <v>13</v>
      </c>
      <c r="H35" s="12" t="s">
        <v>14</v>
      </c>
      <c r="I35" s="13" t="s">
        <v>146</v>
      </c>
      <c r="J35" s="12" t="s">
        <v>151</v>
      </c>
      <c r="K35" s="12"/>
    </row>
    <row r="36" s="2" customFormat="1" ht="380" customHeight="1" spans="1:11">
      <c r="A36" s="10"/>
      <c r="B36" s="11" t="s">
        <v>152</v>
      </c>
      <c r="C36" s="14" t="str">
        <f>_xlfn.DISPIMG("ID_81342FE8BC2A4D9086F7F7F7868E5F97",1)</f>
        <v>=DISPIMG("ID_81342FE8BC2A4D9086F7F7F7868E5F97",1)</v>
      </c>
      <c r="D36" s="13" t="s">
        <v>153</v>
      </c>
      <c r="E36" s="23">
        <v>1</v>
      </c>
      <c r="F36" s="13" t="s">
        <v>154</v>
      </c>
      <c r="G36" s="12" t="s">
        <v>137</v>
      </c>
      <c r="H36" s="12" t="s">
        <v>14</v>
      </c>
      <c r="I36" s="13" t="s">
        <v>15</v>
      </c>
      <c r="J36" s="12" t="s">
        <v>155</v>
      </c>
      <c r="K36" s="12"/>
    </row>
    <row r="37" s="2" customFormat="1" ht="380" customHeight="1" spans="1:11">
      <c r="A37" s="15"/>
      <c r="B37" s="11" t="s">
        <v>152</v>
      </c>
      <c r="C37" s="14" t="str">
        <f>_xlfn.DISPIMG("ID_A1DEE466E05A41F8BD6F1B0499498A74",1)</f>
        <v>=DISPIMG("ID_A1DEE466E05A41F8BD6F1B0499498A74",1)</v>
      </c>
      <c r="D37" s="13" t="s">
        <v>153</v>
      </c>
      <c r="E37" s="23">
        <v>1</v>
      </c>
      <c r="F37" s="13" t="s">
        <v>156</v>
      </c>
      <c r="G37" s="12" t="s">
        <v>137</v>
      </c>
      <c r="H37" s="12" t="s">
        <v>14</v>
      </c>
      <c r="I37" s="13" t="s">
        <v>15</v>
      </c>
      <c r="J37" s="12" t="s">
        <v>155</v>
      </c>
      <c r="K37" s="12"/>
    </row>
    <row r="38" s="2" customFormat="1" ht="380" customHeight="1" spans="1:11">
      <c r="A38" s="15"/>
      <c r="B38" s="11" t="s">
        <v>152</v>
      </c>
      <c r="C38" s="14" t="str">
        <f>_xlfn.DISPIMG("ID_934D2133FBC2488EB8021D175DC69DAB",1)</f>
        <v>=DISPIMG("ID_934D2133FBC2488EB8021D175DC69DAB",1)</v>
      </c>
      <c r="D38" s="13" t="s">
        <v>153</v>
      </c>
      <c r="E38" s="23">
        <v>1</v>
      </c>
      <c r="F38" s="13" t="s">
        <v>157</v>
      </c>
      <c r="G38" s="12" t="s">
        <v>137</v>
      </c>
      <c r="H38" s="12" t="s">
        <v>14</v>
      </c>
      <c r="I38" s="13" t="s">
        <v>15</v>
      </c>
      <c r="J38" s="12" t="s">
        <v>155</v>
      </c>
      <c r="K38" s="12"/>
    </row>
    <row r="39" s="2" customFormat="1" ht="380" customHeight="1" spans="1:11">
      <c r="A39" s="10"/>
      <c r="B39" s="11" t="s">
        <v>152</v>
      </c>
      <c r="C39" s="14" t="str">
        <f>_xlfn.DISPIMG("ID_08E16B2D84BE4790AEDE3B4D7475927C",1)</f>
        <v>=DISPIMG("ID_08E16B2D84BE4790AEDE3B4D7475927C",1)</v>
      </c>
      <c r="D39" s="13" t="s">
        <v>158</v>
      </c>
      <c r="E39" s="23">
        <v>1</v>
      </c>
      <c r="F39" s="13" t="s">
        <v>159</v>
      </c>
      <c r="G39" s="12" t="s">
        <v>137</v>
      </c>
      <c r="H39" s="12" t="s">
        <v>14</v>
      </c>
      <c r="I39" s="13" t="s">
        <v>15</v>
      </c>
      <c r="J39" s="12" t="s">
        <v>160</v>
      </c>
      <c r="K39" s="12"/>
    </row>
    <row r="40" s="2" customFormat="1" ht="380" customHeight="1" spans="1:11">
      <c r="A40" s="15"/>
      <c r="B40" s="11" t="s">
        <v>152</v>
      </c>
      <c r="C40" s="14" t="str">
        <f>_xlfn.DISPIMG("ID_37E1A18A345840A68756C44F4551AFA4",1)</f>
        <v>=DISPIMG("ID_37E1A18A345840A68756C44F4551AFA4",1)</v>
      </c>
      <c r="D40" s="13" t="s">
        <v>158</v>
      </c>
      <c r="E40" s="23">
        <v>1</v>
      </c>
      <c r="F40" s="13" t="s">
        <v>161</v>
      </c>
      <c r="G40" s="12" t="s">
        <v>137</v>
      </c>
      <c r="H40" s="12" t="s">
        <v>14</v>
      </c>
      <c r="I40" s="13" t="s">
        <v>15</v>
      </c>
      <c r="J40" s="12" t="s">
        <v>160</v>
      </c>
      <c r="K40" s="12"/>
    </row>
    <row r="41" s="2" customFormat="1" ht="380" customHeight="1" spans="1:11">
      <c r="A41" s="15"/>
      <c r="B41" s="11" t="s">
        <v>152</v>
      </c>
      <c r="C41" s="14" t="str">
        <f>_xlfn.DISPIMG("ID_FAF1E037EDCB4845A01DD0324AED7EBD",1)</f>
        <v>=DISPIMG("ID_FAF1E037EDCB4845A01DD0324AED7EBD",1)</v>
      </c>
      <c r="D41" s="13" t="s">
        <v>158</v>
      </c>
      <c r="E41" s="23">
        <v>1</v>
      </c>
      <c r="F41" s="13" t="s">
        <v>162</v>
      </c>
      <c r="G41" s="12" t="s">
        <v>137</v>
      </c>
      <c r="H41" s="12" t="s">
        <v>14</v>
      </c>
      <c r="I41" s="13" t="s">
        <v>15</v>
      </c>
      <c r="J41" s="12" t="s">
        <v>160</v>
      </c>
      <c r="K41" s="12"/>
    </row>
    <row r="42" s="2" customFormat="1" ht="380" customHeight="1" spans="1:11">
      <c r="A42" s="15"/>
      <c r="B42" s="11" t="s">
        <v>152</v>
      </c>
      <c r="C42" s="14" t="str">
        <f>_xlfn.DISPIMG("ID_9EC4F06DF3FE459C82DC337BABB322AD",1)</f>
        <v>=DISPIMG("ID_9EC4F06DF3FE459C82DC337BABB322AD",1)</v>
      </c>
      <c r="D42" s="13" t="s">
        <v>158</v>
      </c>
      <c r="E42" s="23">
        <v>1</v>
      </c>
      <c r="F42" s="13" t="s">
        <v>163</v>
      </c>
      <c r="G42" s="12" t="s">
        <v>137</v>
      </c>
      <c r="H42" s="12" t="s">
        <v>14</v>
      </c>
      <c r="I42" s="13" t="s">
        <v>15</v>
      </c>
      <c r="J42" s="12" t="s">
        <v>160</v>
      </c>
      <c r="K42" s="12"/>
    </row>
    <row r="43" s="2" customFormat="1" ht="380" customHeight="1" spans="1:11">
      <c r="A43" s="15"/>
      <c r="B43" s="11" t="s">
        <v>152</v>
      </c>
      <c r="C43" s="14" t="str">
        <f>_xlfn.DISPIMG("ID_FF3D8EAF3F214FA5844CBACE1BDC65B0",1)</f>
        <v>=DISPIMG("ID_FF3D8EAF3F214FA5844CBACE1BDC65B0",1)</v>
      </c>
      <c r="D43" s="13" t="s">
        <v>164</v>
      </c>
      <c r="E43" s="23">
        <v>1</v>
      </c>
      <c r="F43" s="13" t="s">
        <v>165</v>
      </c>
      <c r="G43" s="12" t="s">
        <v>137</v>
      </c>
      <c r="H43" s="12" t="s">
        <v>14</v>
      </c>
      <c r="I43" s="13" t="s">
        <v>15</v>
      </c>
      <c r="J43" s="12" t="s">
        <v>160</v>
      </c>
      <c r="K43" s="12"/>
    </row>
    <row r="44" s="2" customFormat="1" ht="380" customHeight="1" spans="1:11">
      <c r="A44" s="15"/>
      <c r="B44" s="11" t="s">
        <v>152</v>
      </c>
      <c r="C44" s="14" t="str">
        <f>_xlfn.DISPIMG("ID_B4E765FADDA3456A83CBFDD9A5FD6C0A",1)</f>
        <v>=DISPIMG("ID_B4E765FADDA3456A83CBFDD9A5FD6C0A",1)</v>
      </c>
      <c r="D44" s="13" t="s">
        <v>164</v>
      </c>
      <c r="E44" s="23">
        <v>1</v>
      </c>
      <c r="F44" s="13" t="s">
        <v>166</v>
      </c>
      <c r="G44" s="12" t="s">
        <v>137</v>
      </c>
      <c r="H44" s="12" t="s">
        <v>14</v>
      </c>
      <c r="I44" s="13" t="s">
        <v>15</v>
      </c>
      <c r="J44" s="12" t="s">
        <v>160</v>
      </c>
      <c r="K44" s="12"/>
    </row>
    <row r="45" s="2" customFormat="1" ht="380" customHeight="1" spans="1:11">
      <c r="A45" s="10"/>
      <c r="B45" s="11" t="s">
        <v>167</v>
      </c>
      <c r="C45" s="14" t="str">
        <f>_xlfn.DISPIMG("ID_0FAA73EB7B1B44559543FCB1875BD402",1)</f>
        <v>=DISPIMG("ID_0FAA73EB7B1B44559543FCB1875BD402",1)</v>
      </c>
      <c r="D45" s="13" t="s">
        <v>168</v>
      </c>
      <c r="E45" s="23">
        <v>33</v>
      </c>
      <c r="F45" s="13" t="s">
        <v>169</v>
      </c>
      <c r="G45" s="12"/>
      <c r="H45" s="12" t="s">
        <v>14</v>
      </c>
      <c r="I45" s="13" t="s">
        <v>170</v>
      </c>
      <c r="J45" s="12"/>
      <c r="K45" s="12"/>
    </row>
    <row r="46" s="2" customFormat="1" ht="380" customHeight="1" spans="1:11">
      <c r="A46" s="10"/>
      <c r="B46" s="11"/>
      <c r="C46" s="12"/>
      <c r="D46" s="13"/>
      <c r="E46" s="23"/>
      <c r="F46" s="13"/>
      <c r="G46" s="12"/>
      <c r="H46" s="12"/>
      <c r="I46" s="13"/>
      <c r="J46" s="12"/>
      <c r="K46" s="12"/>
    </row>
    <row r="47" s="2" customFormat="1" ht="380" customHeight="1" spans="1:11">
      <c r="A47" s="20"/>
      <c r="B47" s="11" t="s">
        <v>171</v>
      </c>
      <c r="C47" s="14" t="str">
        <f>_xlfn.DISPIMG("ID_8189D2A90C754BC4B1FFEFCD85475824",1)</f>
        <v>=DISPIMG("ID_8189D2A90C754BC4B1FFEFCD85475824",1)</v>
      </c>
      <c r="D47" s="13" t="s">
        <v>172</v>
      </c>
      <c r="E47" s="23">
        <v>1</v>
      </c>
      <c r="F47" s="13" t="s">
        <v>173</v>
      </c>
      <c r="G47" s="12"/>
      <c r="H47" s="12" t="s">
        <v>14</v>
      </c>
      <c r="I47" s="13" t="s">
        <v>174</v>
      </c>
      <c r="J47" s="12" t="s">
        <v>175</v>
      </c>
      <c r="K47" s="12"/>
    </row>
    <row r="48" s="2" customFormat="1" ht="380" customHeight="1" spans="1:11">
      <c r="A48" s="20"/>
      <c r="B48" s="11" t="s">
        <v>176</v>
      </c>
      <c r="C48" s="14" t="str">
        <f>_xlfn.DISPIMG("ID_0E86D6243EA542C1B0E108CE9E94183C",1)</f>
        <v>=DISPIMG("ID_0E86D6243EA542C1B0E108CE9E94183C",1)</v>
      </c>
      <c r="D48" s="13" t="s">
        <v>177</v>
      </c>
      <c r="E48" s="23">
        <v>1</v>
      </c>
      <c r="F48" s="13" t="s">
        <v>178</v>
      </c>
      <c r="G48" s="12" t="s">
        <v>13</v>
      </c>
      <c r="H48" s="12" t="s">
        <v>14</v>
      </c>
      <c r="I48" s="13" t="s">
        <v>15</v>
      </c>
      <c r="J48" s="12" t="s">
        <v>179</v>
      </c>
      <c r="K48" s="12"/>
    </row>
    <row r="49" s="2" customFormat="1" ht="380" customHeight="1" spans="1:11">
      <c r="A49" s="13"/>
      <c r="B49" s="11" t="s">
        <v>180</v>
      </c>
      <c r="C49" s="14" t="str">
        <f>_xlfn.DISPIMG("ID_682229AFB97949AEAD77650E0909928A",1)</f>
        <v>=DISPIMG("ID_682229AFB97949AEAD77650E0909928A",1)</v>
      </c>
      <c r="D49" s="13" t="s">
        <v>181</v>
      </c>
      <c r="E49" s="23">
        <v>1</v>
      </c>
      <c r="F49" s="13" t="s">
        <v>182</v>
      </c>
      <c r="G49" s="12"/>
      <c r="H49" s="12" t="s">
        <v>14</v>
      </c>
      <c r="I49" s="13" t="s">
        <v>15</v>
      </c>
      <c r="J49" s="12" t="s">
        <v>179</v>
      </c>
      <c r="K49" s="12"/>
    </row>
    <row r="50" s="2" customFormat="1" ht="380" customHeight="1" spans="1:11">
      <c r="A50" s="13"/>
      <c r="B50" s="11" t="s">
        <v>17</v>
      </c>
      <c r="C50" s="14" t="str">
        <f>_xlfn.DISPIMG("ID_3B719C67FB9B409B966BD8B709E57754",1)</f>
        <v>=DISPIMG("ID_3B719C67FB9B409B966BD8B709E57754",1)</v>
      </c>
      <c r="D50" s="13" t="s">
        <v>183</v>
      </c>
      <c r="E50" s="23">
        <v>1</v>
      </c>
      <c r="F50" s="13" t="s">
        <v>184</v>
      </c>
      <c r="G50" s="12"/>
      <c r="H50" s="12" t="s">
        <v>14</v>
      </c>
      <c r="I50" s="13" t="s">
        <v>15</v>
      </c>
      <c r="J50" s="12" t="s">
        <v>179</v>
      </c>
      <c r="K50" s="25" t="s">
        <v>107</v>
      </c>
    </row>
    <row r="51" s="2" customFormat="1" ht="380" customHeight="1" spans="1:11">
      <c r="A51" s="10"/>
      <c r="B51" s="11" t="s">
        <v>185</v>
      </c>
      <c r="C51" s="14" t="str">
        <f>_xlfn.DISPIMG("ID_D23D4FD5E3A24E98B82EADC2949DDC69",1)</f>
        <v>=DISPIMG("ID_D23D4FD5E3A24E98B82EADC2949DDC69",1)</v>
      </c>
      <c r="D51" s="13" t="s">
        <v>186</v>
      </c>
      <c r="E51" s="23">
        <v>2</v>
      </c>
      <c r="F51" s="13" t="s">
        <v>187</v>
      </c>
      <c r="G51" s="12" t="s">
        <v>188</v>
      </c>
      <c r="H51" s="12" t="s">
        <v>14</v>
      </c>
      <c r="I51" s="13" t="s">
        <v>15</v>
      </c>
      <c r="J51" s="12" t="s">
        <v>189</v>
      </c>
      <c r="K51" s="12"/>
    </row>
    <row r="52" s="2" customFormat="1" ht="380" customHeight="1" spans="1:11">
      <c r="A52" s="15"/>
      <c r="B52" s="11" t="s">
        <v>190</v>
      </c>
      <c r="C52" s="14" t="str">
        <f>_xlfn.DISPIMG("ID_C32A7DEF304741868F4B0A104AB5A856",1)</f>
        <v>=DISPIMG("ID_C32A7DEF304741868F4B0A104AB5A856",1)</v>
      </c>
      <c r="D52" s="13" t="s">
        <v>186</v>
      </c>
      <c r="E52" s="23">
        <v>1</v>
      </c>
      <c r="F52" s="13" t="s">
        <v>191</v>
      </c>
      <c r="G52" s="12" t="s">
        <v>188</v>
      </c>
      <c r="H52" s="12" t="s">
        <v>14</v>
      </c>
      <c r="I52" s="13" t="s">
        <v>15</v>
      </c>
      <c r="J52" s="12" t="s">
        <v>189</v>
      </c>
      <c r="K52" s="12"/>
    </row>
    <row r="53" s="2" customFormat="1" ht="380" customHeight="1" spans="1:11">
      <c r="A53" s="15"/>
      <c r="B53" s="11" t="s">
        <v>192</v>
      </c>
      <c r="C53" s="14" t="str">
        <f>_xlfn.DISPIMG("ID_EFBC341412A445209D9601C8F5839498",1)</f>
        <v>=DISPIMG("ID_EFBC341412A445209D9601C8F5839498",1)</v>
      </c>
      <c r="D53" s="13" t="s">
        <v>186</v>
      </c>
      <c r="E53" s="23">
        <v>1</v>
      </c>
      <c r="F53" s="13" t="s">
        <v>193</v>
      </c>
      <c r="G53" s="12" t="s">
        <v>188</v>
      </c>
      <c r="H53" s="12" t="s">
        <v>14</v>
      </c>
      <c r="I53" s="13" t="s">
        <v>15</v>
      </c>
      <c r="J53" s="12" t="s">
        <v>189</v>
      </c>
      <c r="K53" s="12"/>
    </row>
    <row r="54" s="2" customFormat="1" ht="380" customHeight="1" spans="1:11">
      <c r="A54" s="15"/>
      <c r="B54" s="11" t="s">
        <v>194</v>
      </c>
      <c r="C54" s="14" t="str">
        <f>_xlfn.DISPIMG("ID_ACC582E1DC25475597786A0B9DB7980B",1)</f>
        <v>=DISPIMG("ID_ACC582E1DC25475597786A0B9DB7980B",1)</v>
      </c>
      <c r="D54" s="13" t="s">
        <v>186</v>
      </c>
      <c r="E54" s="23">
        <v>1</v>
      </c>
      <c r="F54" s="13" t="s">
        <v>195</v>
      </c>
      <c r="G54" s="12" t="s">
        <v>188</v>
      </c>
      <c r="H54" s="12" t="s">
        <v>14</v>
      </c>
      <c r="I54" s="13" t="s">
        <v>15</v>
      </c>
      <c r="J54" s="12" t="s">
        <v>189</v>
      </c>
      <c r="K54" s="12"/>
    </row>
    <row r="55" s="2" customFormat="1" ht="380" customHeight="1" spans="1:11">
      <c r="A55" s="15"/>
      <c r="B55" s="11" t="s">
        <v>196</v>
      </c>
      <c r="C55" s="14" t="str">
        <f>_xlfn.DISPIMG("ID_87E0D724941B49B8B3E7EBC2E51EEBAD",1)</f>
        <v>=DISPIMG("ID_87E0D724941B49B8B3E7EBC2E51EEBAD",1)</v>
      </c>
      <c r="D55" s="13" t="s">
        <v>186</v>
      </c>
      <c r="E55" s="23">
        <v>1</v>
      </c>
      <c r="F55" s="13" t="s">
        <v>197</v>
      </c>
      <c r="G55" s="12" t="s">
        <v>188</v>
      </c>
      <c r="H55" s="12" t="s">
        <v>14</v>
      </c>
      <c r="I55" s="13" t="s">
        <v>15</v>
      </c>
      <c r="J55" s="12" t="s">
        <v>189</v>
      </c>
      <c r="K55" s="12"/>
    </row>
    <row r="56" s="2" customFormat="1" ht="380" customHeight="1" spans="1:11">
      <c r="A56" s="10"/>
      <c r="B56" s="11" t="s">
        <v>198</v>
      </c>
      <c r="C56" s="14" t="str">
        <f>_xlfn.DISPIMG("ID_FB6A6B22566A407585C738DF875D8123",1)</f>
        <v>=DISPIMG("ID_FB6A6B22566A407585C738DF875D8123",1)</v>
      </c>
      <c r="D56" s="13" t="s">
        <v>186</v>
      </c>
      <c r="E56" s="23">
        <v>2</v>
      </c>
      <c r="F56" s="13" t="s">
        <v>199</v>
      </c>
      <c r="G56" s="12" t="s">
        <v>188</v>
      </c>
      <c r="H56" s="12" t="s">
        <v>14</v>
      </c>
      <c r="I56" s="13" t="s">
        <v>15</v>
      </c>
      <c r="J56" s="12" t="s">
        <v>200</v>
      </c>
      <c r="K56" s="12"/>
    </row>
    <row r="57" s="2" customFormat="1" ht="380" customHeight="1" spans="1:11">
      <c r="A57" s="10"/>
      <c r="B57" s="11" t="s">
        <v>201</v>
      </c>
      <c r="C57" s="14" t="str">
        <f>_xlfn.DISPIMG("ID_F9B98FFD8A734CCF9C8A2EF2DAE67A91",1)</f>
        <v>=DISPIMG("ID_F9B98FFD8A734CCF9C8A2EF2DAE67A91",1)</v>
      </c>
      <c r="D57" s="13" t="s">
        <v>135</v>
      </c>
      <c r="E57" s="23">
        <v>1</v>
      </c>
      <c r="F57" s="13" t="s">
        <v>202</v>
      </c>
      <c r="G57" s="12" t="s">
        <v>13</v>
      </c>
      <c r="H57" s="12" t="s">
        <v>14</v>
      </c>
      <c r="I57" s="13" t="s">
        <v>146</v>
      </c>
      <c r="J57" s="12" t="s">
        <v>200</v>
      </c>
      <c r="K57" s="12"/>
    </row>
    <row r="58" s="2" customFormat="1" ht="380" customHeight="1" spans="1:11">
      <c r="A58" s="10"/>
      <c r="B58" s="11" t="s">
        <v>203</v>
      </c>
      <c r="C58" s="14" t="str">
        <f>_xlfn.DISPIMG("ID_A2812A3D1CB84BAB831F9C5AF8DE8859",1)</f>
        <v>=DISPIMG("ID_A2812A3D1CB84BAB831F9C5AF8DE8859",1)</v>
      </c>
      <c r="D58" s="13" t="s">
        <v>204</v>
      </c>
      <c r="E58" s="23">
        <v>1</v>
      </c>
      <c r="F58" s="13" t="s">
        <v>205</v>
      </c>
      <c r="G58" s="12" t="s">
        <v>188</v>
      </c>
      <c r="H58" s="12" t="s">
        <v>14</v>
      </c>
      <c r="I58" s="13" t="s">
        <v>15</v>
      </c>
      <c r="J58" s="12" t="s">
        <v>206</v>
      </c>
      <c r="K58" s="25" t="s">
        <v>26</v>
      </c>
    </row>
    <row r="59" s="2" customFormat="1" ht="380" customHeight="1" spans="1:11">
      <c r="A59" s="15"/>
      <c r="B59" s="11" t="s">
        <v>207</v>
      </c>
      <c r="C59" s="14" t="str">
        <f>_xlfn.DISPIMG("ID_556DAE164A834C56A743B7898A2421BC",1)</f>
        <v>=DISPIMG("ID_556DAE164A834C56A743B7898A2421BC",1)</v>
      </c>
      <c r="D59" s="13" t="s">
        <v>204</v>
      </c>
      <c r="E59" s="23">
        <v>1</v>
      </c>
      <c r="F59" s="13" t="s">
        <v>208</v>
      </c>
      <c r="G59" s="12" t="s">
        <v>188</v>
      </c>
      <c r="H59" s="12" t="s">
        <v>14</v>
      </c>
      <c r="I59" s="13" t="s">
        <v>15</v>
      </c>
      <c r="J59" s="12" t="s">
        <v>206</v>
      </c>
      <c r="K59" s="25" t="s">
        <v>26</v>
      </c>
    </row>
    <row r="60" s="2" customFormat="1" ht="380" customHeight="1" spans="1:11">
      <c r="A60" s="20"/>
      <c r="B60" s="11" t="s">
        <v>209</v>
      </c>
      <c r="C60" s="14" t="str">
        <f>_xlfn.DISPIMG("ID_A0980E85B69648B2B6E5589E15EE7512",1)</f>
        <v>=DISPIMG("ID_A0980E85B69648B2B6E5589E15EE7512",1)</v>
      </c>
      <c r="D60" s="13" t="s">
        <v>210</v>
      </c>
      <c r="E60" s="23">
        <v>2</v>
      </c>
      <c r="F60" s="13" t="s">
        <v>211</v>
      </c>
      <c r="G60" s="12" t="s">
        <v>13</v>
      </c>
      <c r="H60" s="12" t="s">
        <v>14</v>
      </c>
      <c r="I60" s="13" t="s">
        <v>212</v>
      </c>
      <c r="J60" s="12" t="s">
        <v>213</v>
      </c>
      <c r="K60" s="12"/>
    </row>
    <row r="61" s="2" customFormat="1" ht="380" customHeight="1" spans="1:11">
      <c r="A61" s="20"/>
      <c r="B61" s="11"/>
      <c r="C61" s="14" t="str">
        <f>_xlfn.DISPIMG("ID_6D62CB3B64A04A22BC52DE324A75C2A5",1)</f>
        <v>=DISPIMG("ID_6D62CB3B64A04A22BC52DE324A75C2A5",1)</v>
      </c>
      <c r="D61" s="13" t="s">
        <v>210</v>
      </c>
      <c r="E61" s="23">
        <v>2</v>
      </c>
      <c r="F61" s="13" t="s">
        <v>214</v>
      </c>
      <c r="G61" s="12" t="s">
        <v>13</v>
      </c>
      <c r="H61" s="12" t="s">
        <v>14</v>
      </c>
      <c r="I61" s="13" t="s">
        <v>212</v>
      </c>
      <c r="J61" s="12" t="s">
        <v>213</v>
      </c>
      <c r="K61" s="12"/>
    </row>
    <row r="62" s="2" customFormat="1" ht="380" customHeight="1" spans="1:11">
      <c r="A62" s="10"/>
      <c r="B62" s="11" t="s">
        <v>215</v>
      </c>
      <c r="C62" s="14" t="str">
        <f>_xlfn.DISPIMG("ID_56D21A6E352340D4B8F0005D3B3B5804",1)</f>
        <v>=DISPIMG("ID_56D21A6E352340D4B8F0005D3B3B5804",1)</v>
      </c>
      <c r="D62" s="13" t="s">
        <v>210</v>
      </c>
      <c r="E62" s="23">
        <v>7</v>
      </c>
      <c r="F62" s="13" t="s">
        <v>216</v>
      </c>
      <c r="G62" s="12" t="s">
        <v>13</v>
      </c>
      <c r="H62" s="12" t="s">
        <v>14</v>
      </c>
      <c r="I62" s="13" t="s">
        <v>15</v>
      </c>
      <c r="J62" s="12" t="s">
        <v>217</v>
      </c>
      <c r="K62" s="12"/>
    </row>
    <row r="63" s="2" customFormat="1" ht="380" customHeight="1" spans="1:11">
      <c r="A63" s="15"/>
      <c r="B63" s="11"/>
      <c r="C63" s="14" t="str">
        <f>_xlfn.DISPIMG("ID_C5EFACED867A43B99AD4AA3427F0A5B6",1)</f>
        <v>=DISPIMG("ID_C5EFACED867A43B99AD4AA3427F0A5B6",1)</v>
      </c>
      <c r="D63" s="13"/>
      <c r="E63" s="23"/>
      <c r="F63" s="13" t="s">
        <v>218</v>
      </c>
      <c r="G63" s="12" t="s">
        <v>13</v>
      </c>
      <c r="H63" s="12" t="s">
        <v>14</v>
      </c>
      <c r="I63" s="13" t="s">
        <v>15</v>
      </c>
      <c r="J63" s="12" t="s">
        <v>217</v>
      </c>
      <c r="K63" s="12"/>
    </row>
    <row r="64" s="2" customFormat="1" ht="380" customHeight="1" spans="1:11">
      <c r="A64" s="15"/>
      <c r="B64" s="11"/>
      <c r="C64" s="14" t="str">
        <f>_xlfn.DISPIMG("ID_93472FCF92A54DD7BB5E04188C21851A",1)</f>
        <v>=DISPIMG("ID_93472FCF92A54DD7BB5E04188C21851A",1)</v>
      </c>
      <c r="D64" s="13"/>
      <c r="E64" s="23"/>
      <c r="F64" s="13" t="s">
        <v>219</v>
      </c>
      <c r="G64" s="12" t="s">
        <v>13</v>
      </c>
      <c r="H64" s="12" t="s">
        <v>14</v>
      </c>
      <c r="I64" s="13" t="s">
        <v>15</v>
      </c>
      <c r="J64" s="12" t="s">
        <v>217</v>
      </c>
      <c r="K64" s="12"/>
    </row>
    <row r="65" s="2" customFormat="1" ht="380" customHeight="1" spans="1:11">
      <c r="A65" s="15"/>
      <c r="B65" s="11"/>
      <c r="C65" s="14" t="str">
        <f>_xlfn.DISPIMG("ID_BFC9C10F77B3489983A579006FD0481A",1)</f>
        <v>=DISPIMG("ID_BFC9C10F77B3489983A579006FD0481A",1)</v>
      </c>
      <c r="D65" s="13"/>
      <c r="E65" s="23"/>
      <c r="F65" s="13" t="s">
        <v>220</v>
      </c>
      <c r="G65" s="12" t="s">
        <v>13</v>
      </c>
      <c r="H65" s="12" t="s">
        <v>14</v>
      </c>
      <c r="I65" s="13" t="s">
        <v>15</v>
      </c>
      <c r="J65" s="12" t="s">
        <v>217</v>
      </c>
      <c r="K65" s="12"/>
    </row>
    <row r="66" s="2" customFormat="1" ht="380" customHeight="1" spans="1:11">
      <c r="A66" s="15"/>
      <c r="B66" s="11"/>
      <c r="C66" s="14" t="str">
        <f>_xlfn.DISPIMG("ID_7818817F1E6141199902EA9B9C1C5F69",1)</f>
        <v>=DISPIMG("ID_7818817F1E6141199902EA9B9C1C5F69",1)</v>
      </c>
      <c r="D66" s="13"/>
      <c r="E66" s="23"/>
      <c r="F66" s="13" t="s">
        <v>221</v>
      </c>
      <c r="G66" s="12" t="s">
        <v>13</v>
      </c>
      <c r="H66" s="12" t="s">
        <v>14</v>
      </c>
      <c r="I66" s="13" t="s">
        <v>15</v>
      </c>
      <c r="J66" s="12" t="s">
        <v>217</v>
      </c>
      <c r="K66" s="12"/>
    </row>
    <row r="67" s="2" customFormat="1" ht="380" customHeight="1" spans="1:11">
      <c r="A67" s="15"/>
      <c r="B67" s="11"/>
      <c r="C67" s="14" t="str">
        <f>_xlfn.DISPIMG("ID_E2106CA4AB2944D597A41B2B035410FC",1)</f>
        <v>=DISPIMG("ID_E2106CA4AB2944D597A41B2B035410FC",1)</v>
      </c>
      <c r="D67" s="13"/>
      <c r="E67" s="23"/>
      <c r="F67" s="13" t="s">
        <v>222</v>
      </c>
      <c r="G67" s="12" t="s">
        <v>13</v>
      </c>
      <c r="H67" s="12" t="s">
        <v>14</v>
      </c>
      <c r="I67" s="13" t="s">
        <v>15</v>
      </c>
      <c r="J67" s="12" t="s">
        <v>217</v>
      </c>
      <c r="K67" s="12"/>
    </row>
    <row r="68" s="2" customFormat="1" ht="380" customHeight="1" spans="1:11">
      <c r="A68" s="15"/>
      <c r="B68" s="11"/>
      <c r="C68" s="14" t="str">
        <f>_xlfn.DISPIMG("ID_A89396FD65604B06997723DF11F70A83",1)</f>
        <v>=DISPIMG("ID_A89396FD65604B06997723DF11F70A83",1)</v>
      </c>
      <c r="D68" s="13"/>
      <c r="E68" s="23"/>
      <c r="F68" s="13" t="s">
        <v>223</v>
      </c>
      <c r="G68" s="12" t="s">
        <v>13</v>
      </c>
      <c r="H68" s="12" t="s">
        <v>14</v>
      </c>
      <c r="I68" s="13" t="s">
        <v>15</v>
      </c>
      <c r="J68" s="12" t="s">
        <v>217</v>
      </c>
      <c r="K68" s="12"/>
    </row>
    <row r="69" s="2" customFormat="1" ht="267" customHeight="1" spans="1:11">
      <c r="A69" s="10"/>
      <c r="B69" s="11" t="s">
        <v>224</v>
      </c>
      <c r="C69" s="14" t="str">
        <f>_xlfn.DISPIMG("ID_60E6352C6BB647C5B2C3814EAE513EAF",1)</f>
        <v>=DISPIMG("ID_60E6352C6BB647C5B2C3814EAE513EAF",1)</v>
      </c>
      <c r="D69" s="13" t="s">
        <v>225</v>
      </c>
      <c r="E69" s="23">
        <v>6</v>
      </c>
      <c r="F69" s="13" t="s">
        <v>226</v>
      </c>
      <c r="G69" s="12" t="s">
        <v>13</v>
      </c>
      <c r="H69" s="12" t="s">
        <v>14</v>
      </c>
      <c r="I69" s="13" t="s">
        <v>131</v>
      </c>
      <c r="J69" s="12" t="s">
        <v>227</v>
      </c>
      <c r="K69" s="12"/>
    </row>
    <row r="70" s="2" customFormat="1" ht="380" customHeight="1" spans="1:11">
      <c r="A70" s="20"/>
      <c r="B70" s="11" t="s">
        <v>228</v>
      </c>
      <c r="C70" s="14" t="str">
        <f>_xlfn.DISPIMG("ID_BFC523038E8649859925D580D698E10C",1)</f>
        <v>=DISPIMG("ID_BFC523038E8649859925D580D698E10C",1)</v>
      </c>
      <c r="D70" s="13" t="s">
        <v>229</v>
      </c>
      <c r="E70" s="23">
        <v>2</v>
      </c>
      <c r="F70" s="13" t="s">
        <v>230</v>
      </c>
      <c r="G70" s="12" t="s">
        <v>13</v>
      </c>
      <c r="H70" s="12" t="s">
        <v>14</v>
      </c>
      <c r="I70" s="13" t="s">
        <v>212</v>
      </c>
      <c r="J70" s="12" t="s">
        <v>231</v>
      </c>
      <c r="K70" s="12"/>
    </row>
    <row r="71" s="2" customFormat="1" ht="380" customHeight="1" spans="1:11">
      <c r="A71" s="13"/>
      <c r="B71" s="11" t="s">
        <v>228</v>
      </c>
      <c r="C71" s="14" t="str">
        <f>_xlfn.DISPIMG("ID_9E52E98C22BB42DBBA6A89288B736E6B",1)</f>
        <v>=DISPIMG("ID_9E52E98C22BB42DBBA6A89288B736E6B",1)</v>
      </c>
      <c r="D71" s="13" t="s">
        <v>229</v>
      </c>
      <c r="E71" s="23"/>
      <c r="F71" s="13" t="s">
        <v>232</v>
      </c>
      <c r="G71" s="12" t="s">
        <v>13</v>
      </c>
      <c r="H71" s="12" t="s">
        <v>14</v>
      </c>
      <c r="I71" s="13" t="s">
        <v>212</v>
      </c>
      <c r="J71" s="12"/>
      <c r="K71" s="12"/>
    </row>
    <row r="72" s="2" customFormat="1" ht="380" customHeight="1" spans="1:11">
      <c r="A72" s="10"/>
      <c r="B72" s="11" t="s">
        <v>233</v>
      </c>
      <c r="C72" s="14" t="str">
        <f>_xlfn.DISPIMG("ID_5C371CD078984E89A1188D9A4D626257",1)</f>
        <v>=DISPIMG("ID_5C371CD078984E89A1188D9A4D626257",1)</v>
      </c>
      <c r="D72" s="13" t="s">
        <v>234</v>
      </c>
      <c r="E72" s="23">
        <v>1</v>
      </c>
      <c r="F72" s="13" t="s">
        <v>235</v>
      </c>
      <c r="G72" s="12" t="s">
        <v>13</v>
      </c>
      <c r="H72" s="12" t="s">
        <v>14</v>
      </c>
      <c r="I72" s="13" t="s">
        <v>50</v>
      </c>
      <c r="J72" s="12" t="s">
        <v>236</v>
      </c>
      <c r="K72" s="12"/>
    </row>
    <row r="73" s="2" customFormat="1" ht="380" customHeight="1" spans="1:11">
      <c r="A73" s="10"/>
      <c r="B73" s="11" t="s">
        <v>233</v>
      </c>
      <c r="C73" s="14" t="str">
        <f>_xlfn.DISPIMG("ID_F4DD781148E44850AEA8AC977F26E30C",1)</f>
        <v>=DISPIMG("ID_F4DD781148E44850AEA8AC977F26E30C",1)</v>
      </c>
      <c r="D73" s="13" t="s">
        <v>48</v>
      </c>
      <c r="E73" s="23">
        <v>1</v>
      </c>
      <c r="F73" s="13" t="s">
        <v>237</v>
      </c>
      <c r="G73" s="12" t="s">
        <v>13</v>
      </c>
      <c r="H73" s="12" t="s">
        <v>14</v>
      </c>
      <c r="I73" s="13" t="s">
        <v>50</v>
      </c>
      <c r="J73" s="12" t="s">
        <v>238</v>
      </c>
      <c r="K73" s="12"/>
    </row>
    <row r="74" s="2" customFormat="1" ht="380" customHeight="1" spans="1:11">
      <c r="A74" s="10"/>
      <c r="B74" s="11" t="s">
        <v>239</v>
      </c>
      <c r="C74" s="14" t="str">
        <f>_xlfn.DISPIMG("ID_89E11B1E87024AE8ACB53FB6E3EB4C98",1)</f>
        <v>=DISPIMG("ID_89E11B1E87024AE8ACB53FB6E3EB4C98",1)</v>
      </c>
      <c r="D74" s="13" t="s">
        <v>240</v>
      </c>
      <c r="E74" s="23">
        <v>6</v>
      </c>
      <c r="F74" s="13" t="s">
        <v>241</v>
      </c>
      <c r="G74" s="12" t="s">
        <v>13</v>
      </c>
      <c r="H74" s="12" t="s">
        <v>14</v>
      </c>
      <c r="I74" s="13" t="s">
        <v>15</v>
      </c>
      <c r="J74" s="12" t="s">
        <v>242</v>
      </c>
      <c r="K74" s="12"/>
    </row>
    <row r="75" s="2" customFormat="1" ht="380" customHeight="1" spans="1:11">
      <c r="A75" s="15"/>
      <c r="B75" s="11" t="s">
        <v>239</v>
      </c>
      <c r="C75" s="14" t="str">
        <f>_xlfn.DISPIMG("ID_81C0936E48384814BB34CF021F5F08A3",1)</f>
        <v>=DISPIMG("ID_81C0936E48384814BB34CF021F5F08A3",1)</v>
      </c>
      <c r="D75" s="13" t="s">
        <v>240</v>
      </c>
      <c r="E75" s="23"/>
      <c r="F75" s="13" t="s">
        <v>243</v>
      </c>
      <c r="G75" s="12" t="s">
        <v>13</v>
      </c>
      <c r="H75" s="12" t="s">
        <v>14</v>
      </c>
      <c r="I75" s="13" t="s">
        <v>15</v>
      </c>
      <c r="J75" s="12" t="s">
        <v>242</v>
      </c>
      <c r="K75" s="12"/>
    </row>
    <row r="76" s="2" customFormat="1" ht="380" customHeight="1" spans="1:11">
      <c r="A76" s="10"/>
      <c r="B76" s="11" t="s">
        <v>244</v>
      </c>
      <c r="C76" s="14" t="str">
        <f>_xlfn.DISPIMG("ID_7ACC6F997DC04F5EADEDA92EF89E2C59",1)</f>
        <v>=DISPIMG("ID_7ACC6F997DC04F5EADEDA92EF89E2C59",1)</v>
      </c>
      <c r="D76" s="13" t="s">
        <v>240</v>
      </c>
      <c r="E76" s="23"/>
      <c r="F76" s="13" t="s">
        <v>245</v>
      </c>
      <c r="G76" s="12" t="s">
        <v>13</v>
      </c>
      <c r="H76" s="12" t="s">
        <v>14</v>
      </c>
      <c r="I76" s="13" t="s">
        <v>15</v>
      </c>
      <c r="J76" s="12" t="s">
        <v>242</v>
      </c>
      <c r="K76" s="12"/>
    </row>
    <row r="77" s="2" customFormat="1" ht="380" customHeight="1" spans="1:11">
      <c r="A77" s="10"/>
      <c r="B77" s="11" t="s">
        <v>246</v>
      </c>
      <c r="C77" s="14" t="str">
        <f>_xlfn.DISPIMG("ID_45D3EA19A8E145ED912E6AFC1AB91C52",1)</f>
        <v>=DISPIMG("ID_45D3EA19A8E145ED912E6AFC1AB91C52",1)</v>
      </c>
      <c r="D77" s="13" t="s">
        <v>247</v>
      </c>
      <c r="E77" s="23"/>
      <c r="F77" s="13" t="s">
        <v>248</v>
      </c>
      <c r="G77" s="12" t="s">
        <v>13</v>
      </c>
      <c r="H77" s="12" t="s">
        <v>14</v>
      </c>
      <c r="I77" s="13" t="s">
        <v>15</v>
      </c>
      <c r="J77" s="12" t="s">
        <v>242</v>
      </c>
      <c r="K77" s="12"/>
    </row>
    <row r="78" s="2" customFormat="1" ht="380" customHeight="1" spans="1:11">
      <c r="A78" s="15"/>
      <c r="B78" s="11" t="s">
        <v>246</v>
      </c>
      <c r="C78" s="14" t="str">
        <f>_xlfn.DISPIMG("ID_5097C76DFE14483082B1B808A3B2E086",1)</f>
        <v>=DISPIMG("ID_5097C76DFE14483082B1B808A3B2E086",1)</v>
      </c>
      <c r="D78" s="13" t="s">
        <v>247</v>
      </c>
      <c r="E78" s="23"/>
      <c r="F78" s="13" t="s">
        <v>249</v>
      </c>
      <c r="G78" s="12" t="s">
        <v>13</v>
      </c>
      <c r="H78" s="12" t="s">
        <v>14</v>
      </c>
      <c r="I78" s="13" t="s">
        <v>15</v>
      </c>
      <c r="J78" s="12" t="s">
        <v>242</v>
      </c>
      <c r="K78" s="12"/>
    </row>
    <row r="79" s="2" customFormat="1" ht="380" customHeight="1" spans="1:11">
      <c r="A79" s="15"/>
      <c r="B79" s="11" t="s">
        <v>246</v>
      </c>
      <c r="C79" s="14" t="str">
        <f>_xlfn.DISPIMG("ID_37E16C345CDB4EFC91CE922F554248AB",1)</f>
        <v>=DISPIMG("ID_37E16C345CDB4EFC91CE922F554248AB",1)</v>
      </c>
      <c r="D79" s="13" t="s">
        <v>247</v>
      </c>
      <c r="E79" s="23"/>
      <c r="F79" s="13" t="s">
        <v>250</v>
      </c>
      <c r="G79" s="12" t="s">
        <v>13</v>
      </c>
      <c r="H79" s="12" t="s">
        <v>14</v>
      </c>
      <c r="I79" s="13" t="s">
        <v>15</v>
      </c>
      <c r="J79" s="12" t="s">
        <v>242</v>
      </c>
      <c r="K79" s="12"/>
    </row>
    <row r="80" s="2" customFormat="1" ht="380" customHeight="1" spans="1:11">
      <c r="A80" s="10"/>
      <c r="B80" s="11" t="s">
        <v>251</v>
      </c>
      <c r="C80" s="14" t="str">
        <f>_xlfn.DISPIMG("ID_DB204BD9178E4AE194CF400342A538C0",1)</f>
        <v>=DISPIMG("ID_DB204BD9178E4AE194CF400342A538C0",1)</v>
      </c>
      <c r="D80" s="13" t="s">
        <v>247</v>
      </c>
      <c r="E80" s="23">
        <v>1</v>
      </c>
      <c r="F80" s="13" t="s">
        <v>252</v>
      </c>
      <c r="G80" s="12" t="s">
        <v>13</v>
      </c>
      <c r="H80" s="12" t="s">
        <v>14</v>
      </c>
      <c r="I80" s="13" t="s">
        <v>24</v>
      </c>
      <c r="J80" s="12" t="s">
        <v>253</v>
      </c>
      <c r="K80" s="12"/>
    </row>
    <row r="81" s="2" customFormat="1" ht="380" customHeight="1" spans="1:11">
      <c r="A81" s="10"/>
      <c r="B81" s="11" t="s">
        <v>251</v>
      </c>
      <c r="C81" s="14" t="str">
        <f>_xlfn.DISPIMG("ID_CA70027C701342DAA4C446809292C6BF",1)</f>
        <v>=DISPIMG("ID_CA70027C701342DAA4C446809292C6BF",1)</v>
      </c>
      <c r="D81" s="13" t="s">
        <v>73</v>
      </c>
      <c r="E81" s="23">
        <v>1</v>
      </c>
      <c r="F81" s="13" t="s">
        <v>254</v>
      </c>
      <c r="G81" s="12" t="s">
        <v>13</v>
      </c>
      <c r="H81" s="12" t="s">
        <v>14</v>
      </c>
      <c r="I81" s="13" t="s">
        <v>24</v>
      </c>
      <c r="J81" s="12" t="s">
        <v>255</v>
      </c>
      <c r="K81" s="12"/>
    </row>
    <row r="82" s="2" customFormat="1" ht="380" customHeight="1" spans="1:11">
      <c r="A82" s="10"/>
      <c r="B82" s="11" t="s">
        <v>251</v>
      </c>
      <c r="C82" s="14" t="str">
        <f>_xlfn.DISPIMG("ID_BA368E3E5D1C4988ACD52D6EBC045BED",1)</f>
        <v>=DISPIMG("ID_BA368E3E5D1C4988ACD52D6EBC045BED",1)</v>
      </c>
      <c r="D82" s="13" t="s">
        <v>73</v>
      </c>
      <c r="E82" s="23">
        <v>1</v>
      </c>
      <c r="F82" s="13" t="s">
        <v>256</v>
      </c>
      <c r="G82" s="12" t="s">
        <v>13</v>
      </c>
      <c r="H82" s="12" t="s">
        <v>14</v>
      </c>
      <c r="I82" s="13" t="s">
        <v>24</v>
      </c>
      <c r="J82" s="12" t="s">
        <v>257</v>
      </c>
      <c r="K82" s="12"/>
    </row>
    <row r="83" s="2" customFormat="1" ht="380" customHeight="1" spans="1:11">
      <c r="A83" s="10"/>
      <c r="B83" s="11" t="s">
        <v>251</v>
      </c>
      <c r="C83" s="14" t="str">
        <f>_xlfn.DISPIMG("ID_898089E600BB400BAE03E66153DE8F23",1)</f>
        <v>=DISPIMG("ID_898089E600BB400BAE03E66153DE8F23",1)</v>
      </c>
      <c r="D83" s="13" t="s">
        <v>258</v>
      </c>
      <c r="E83" s="23">
        <v>1</v>
      </c>
      <c r="F83" s="13" t="s">
        <v>259</v>
      </c>
      <c r="G83" s="12" t="s">
        <v>13</v>
      </c>
      <c r="H83" s="12" t="s">
        <v>14</v>
      </c>
      <c r="I83" s="13" t="s">
        <v>24</v>
      </c>
      <c r="J83" s="12" t="s">
        <v>260</v>
      </c>
      <c r="K83" s="12"/>
    </row>
    <row r="84" s="2" customFormat="1" ht="380" customHeight="1" spans="1:11">
      <c r="A84" s="10"/>
      <c r="B84" s="11" t="s">
        <v>251</v>
      </c>
      <c r="C84" s="14" t="str">
        <f>_xlfn.DISPIMG("ID_A3820C226F524DF89A74102533ED8B01",1)</f>
        <v>=DISPIMG("ID_A3820C226F524DF89A74102533ED8B01",1)</v>
      </c>
      <c r="D84" s="13" t="s">
        <v>261</v>
      </c>
      <c r="E84" s="23">
        <v>1</v>
      </c>
      <c r="F84" s="13" t="s">
        <v>262</v>
      </c>
      <c r="G84" s="12" t="s">
        <v>13</v>
      </c>
      <c r="H84" s="12" t="s">
        <v>14</v>
      </c>
      <c r="I84" s="13" t="s">
        <v>24</v>
      </c>
      <c r="J84" s="12" t="s">
        <v>263</v>
      </c>
      <c r="K84" s="12"/>
    </row>
    <row r="85" s="2" customFormat="1" ht="380" customHeight="1" spans="1:11">
      <c r="A85" s="20"/>
      <c r="B85" s="11" t="s">
        <v>264</v>
      </c>
      <c r="C85" s="14" t="str">
        <f>_xlfn.DISPIMG("ID_038505D6AC504BCC89B91296FFABAC0A",1)</f>
        <v>=DISPIMG("ID_038505D6AC504BCC89B91296FFABAC0A",1)</v>
      </c>
      <c r="D85" s="13" t="s">
        <v>265</v>
      </c>
      <c r="E85" s="23">
        <v>2</v>
      </c>
      <c r="F85" s="13" t="s">
        <v>266</v>
      </c>
      <c r="G85" s="12" t="s">
        <v>13</v>
      </c>
      <c r="H85" s="12" t="s">
        <v>267</v>
      </c>
      <c r="I85" s="13" t="s">
        <v>268</v>
      </c>
      <c r="J85" s="12" t="s">
        <v>269</v>
      </c>
      <c r="K85" s="12"/>
    </row>
    <row r="86" s="2" customFormat="1" ht="380" customHeight="1" spans="1:11">
      <c r="A86" s="20"/>
      <c r="B86" s="11" t="s">
        <v>270</v>
      </c>
      <c r="C86" s="14" t="str">
        <f>_xlfn.DISPIMG("ID_9260BE5B83F340A2BB02AC2A3BDABC6E",1)</f>
        <v>=DISPIMG("ID_9260BE5B83F340A2BB02AC2A3BDABC6E",1)</v>
      </c>
      <c r="D86" s="13" t="s">
        <v>271</v>
      </c>
      <c r="E86" s="23">
        <v>1</v>
      </c>
      <c r="F86" s="13" t="s">
        <v>272</v>
      </c>
      <c r="G86" s="12" t="s">
        <v>13</v>
      </c>
      <c r="H86" s="12" t="s">
        <v>267</v>
      </c>
      <c r="I86" s="13" t="s">
        <v>268</v>
      </c>
      <c r="J86" s="12" t="s">
        <v>269</v>
      </c>
      <c r="K86" s="12"/>
    </row>
    <row r="87" s="2" customFormat="1" ht="380" customHeight="1" spans="1:11">
      <c r="A87" s="20"/>
      <c r="B87" s="11" t="s">
        <v>273</v>
      </c>
      <c r="C87" s="14" t="str">
        <f>_xlfn.DISPIMG("ID_EEFDA0BBE0BC455AADF74E7DA0DFEB3E",1)</f>
        <v>=DISPIMG("ID_EEFDA0BBE0BC455AADF74E7DA0DFEB3E",1)</v>
      </c>
      <c r="D87" s="13" t="s">
        <v>271</v>
      </c>
      <c r="E87" s="23">
        <v>1</v>
      </c>
      <c r="F87" s="13" t="s">
        <v>274</v>
      </c>
      <c r="G87" s="12" t="s">
        <v>13</v>
      </c>
      <c r="H87" s="12" t="s">
        <v>267</v>
      </c>
      <c r="I87" s="13" t="s">
        <v>268</v>
      </c>
      <c r="J87" s="12" t="s">
        <v>269</v>
      </c>
      <c r="K87" s="12"/>
    </row>
    <row r="88" s="2" customFormat="1" ht="380" customHeight="1" spans="1:11">
      <c r="A88" s="20"/>
      <c r="B88" s="11" t="s">
        <v>275</v>
      </c>
      <c r="C88" s="14" t="str">
        <f>_xlfn.DISPIMG("ID_99945F3745C7467883619F94830BE6E9",1)</f>
        <v>=DISPIMG("ID_99945F3745C7467883619F94830BE6E9",1)</v>
      </c>
      <c r="D88" s="13" t="s">
        <v>276</v>
      </c>
      <c r="E88" s="23">
        <v>1</v>
      </c>
      <c r="F88" s="13" t="s">
        <v>277</v>
      </c>
      <c r="G88" s="12" t="s">
        <v>13</v>
      </c>
      <c r="H88" s="12" t="s">
        <v>267</v>
      </c>
      <c r="I88" s="13" t="s">
        <v>268</v>
      </c>
      <c r="J88" s="12" t="s">
        <v>269</v>
      </c>
      <c r="K88" s="12"/>
    </row>
    <row r="89" s="2" customFormat="1" ht="380" customHeight="1" spans="1:11">
      <c r="A89" s="20"/>
      <c r="B89" s="11" t="s">
        <v>278</v>
      </c>
      <c r="C89" s="14" t="str">
        <f>_xlfn.DISPIMG("ID_5D1993BD55E54C409555A18AA393F0A2",1)</f>
        <v>=DISPIMG("ID_5D1993BD55E54C409555A18AA393F0A2",1)</v>
      </c>
      <c r="D89" s="13" t="s">
        <v>276</v>
      </c>
      <c r="E89" s="23">
        <v>1</v>
      </c>
      <c r="F89" s="13" t="s">
        <v>279</v>
      </c>
      <c r="G89" s="12" t="s">
        <v>13</v>
      </c>
      <c r="H89" s="12" t="s">
        <v>267</v>
      </c>
      <c r="I89" s="11" t="s">
        <v>268</v>
      </c>
      <c r="J89" s="12" t="s">
        <v>269</v>
      </c>
      <c r="K89" s="12"/>
    </row>
    <row r="90" s="2" customFormat="1" ht="380" customHeight="1" spans="1:11">
      <c r="A90" s="20"/>
      <c r="B90" s="11" t="s">
        <v>280</v>
      </c>
      <c r="C90" s="14" t="str">
        <f>_xlfn.DISPIMG("ID_2E8A9A65A912439195579125E0E6AFD0",1)</f>
        <v>=DISPIMG("ID_2E8A9A65A912439195579125E0E6AFD0",1)</v>
      </c>
      <c r="D90" s="13" t="s">
        <v>281</v>
      </c>
      <c r="E90" s="23">
        <v>3</v>
      </c>
      <c r="F90" s="13" t="s">
        <v>282</v>
      </c>
      <c r="G90" s="12" t="s">
        <v>13</v>
      </c>
      <c r="H90" s="12" t="s">
        <v>267</v>
      </c>
      <c r="I90" s="13" t="s">
        <v>268</v>
      </c>
      <c r="J90" s="12" t="s">
        <v>269</v>
      </c>
      <c r="K90" s="12"/>
    </row>
    <row r="91" s="2" customFormat="1" ht="380" customHeight="1" spans="1:11">
      <c r="A91" s="20"/>
      <c r="B91" s="11" t="s">
        <v>283</v>
      </c>
      <c r="C91" s="14" t="str">
        <f>_xlfn.DISPIMG("ID_093AC29F268D4D619D4E93255478C299",1)</f>
        <v>=DISPIMG("ID_093AC29F268D4D619D4E93255478C299",1)</v>
      </c>
      <c r="D91" s="28" t="s">
        <v>284</v>
      </c>
      <c r="E91" s="23">
        <v>1</v>
      </c>
      <c r="F91" s="13" t="s">
        <v>285</v>
      </c>
      <c r="G91" s="12" t="s">
        <v>13</v>
      </c>
      <c r="H91" s="12" t="s">
        <v>267</v>
      </c>
      <c r="I91" s="13" t="s">
        <v>268</v>
      </c>
      <c r="J91" s="12"/>
      <c r="K91" s="12"/>
    </row>
    <row r="92" s="2" customFormat="1" ht="380" customHeight="1" spans="1:11">
      <c r="A92" s="20"/>
      <c r="B92" s="11" t="s">
        <v>286</v>
      </c>
      <c r="C92" s="14" t="str">
        <f>_xlfn.DISPIMG("ID_9B12048676344642A95C4EECBF736B78",1)</f>
        <v>=DISPIMG("ID_9B12048676344642A95C4EECBF736B78",1)</v>
      </c>
      <c r="D92" s="13" t="s">
        <v>287</v>
      </c>
      <c r="E92" s="23">
        <v>1</v>
      </c>
      <c r="F92" s="13" t="s">
        <v>288</v>
      </c>
      <c r="G92" s="12" t="s">
        <v>13</v>
      </c>
      <c r="H92" s="12" t="s">
        <v>267</v>
      </c>
      <c r="I92" s="11" t="s">
        <v>268</v>
      </c>
      <c r="J92" s="12" t="s">
        <v>269</v>
      </c>
      <c r="K92" s="12"/>
    </row>
    <row r="93" s="2" customFormat="1" ht="380" customHeight="1" spans="1:11">
      <c r="A93" s="20"/>
      <c r="B93" s="11" t="s">
        <v>289</v>
      </c>
      <c r="C93" s="14" t="str">
        <f>_xlfn.DISPIMG("ID_390C8455DFCB430DBA5EE1DEA22B97D3",1)</f>
        <v>=DISPIMG("ID_390C8455DFCB430DBA5EE1DEA22B97D3",1)</v>
      </c>
      <c r="D93" s="13" t="s">
        <v>290</v>
      </c>
      <c r="E93" s="23">
        <v>1</v>
      </c>
      <c r="F93" s="13" t="s">
        <v>291</v>
      </c>
      <c r="G93" s="12" t="s">
        <v>13</v>
      </c>
      <c r="H93" s="12" t="s">
        <v>267</v>
      </c>
      <c r="I93" s="13" t="s">
        <v>268</v>
      </c>
      <c r="J93" s="12" t="s">
        <v>269</v>
      </c>
      <c r="K93" s="12"/>
    </row>
    <row r="94" s="2" customFormat="1" ht="380" customHeight="1" spans="1:11">
      <c r="A94" s="20"/>
      <c r="B94" s="11" t="s">
        <v>292</v>
      </c>
      <c r="C94" s="14" t="str">
        <f>_xlfn.DISPIMG("ID_2C8AB56B4BBD4322A070C98AF6768764",1)</f>
        <v>=DISPIMG("ID_2C8AB56B4BBD4322A070C98AF6768764",1)</v>
      </c>
      <c r="D94" s="13" t="s">
        <v>293</v>
      </c>
      <c r="E94" s="23">
        <v>6</v>
      </c>
      <c r="F94" s="13" t="s">
        <v>294</v>
      </c>
      <c r="G94" s="12" t="s">
        <v>13</v>
      </c>
      <c r="H94" s="12" t="s">
        <v>267</v>
      </c>
      <c r="I94" s="13" t="s">
        <v>268</v>
      </c>
      <c r="J94" s="12" t="s">
        <v>269</v>
      </c>
      <c r="K94" s="12"/>
    </row>
    <row r="95" s="2" customFormat="1" ht="380" customHeight="1" spans="1:11">
      <c r="A95" s="20"/>
      <c r="B95" s="29" t="s">
        <v>295</v>
      </c>
      <c r="C95" s="14" t="str">
        <f>_xlfn.DISPIMG("ID_87E989D97F3A4649B2ABC2218B97DC35",1)</f>
        <v>=DISPIMG("ID_87E989D97F3A4649B2ABC2218B97DC35",1)</v>
      </c>
      <c r="D95" s="30" t="s">
        <v>296</v>
      </c>
      <c r="E95" s="23">
        <v>4</v>
      </c>
      <c r="F95" s="30" t="s">
        <v>297</v>
      </c>
      <c r="G95" s="12" t="s">
        <v>13</v>
      </c>
      <c r="H95" s="12" t="s">
        <v>267</v>
      </c>
      <c r="I95" s="13" t="s">
        <v>268</v>
      </c>
      <c r="J95" s="12"/>
      <c r="K95" s="12"/>
    </row>
    <row r="96" s="2" customFormat="1" ht="380" customHeight="1" spans="1:11">
      <c r="A96" s="10"/>
      <c r="B96" s="11" t="s">
        <v>298</v>
      </c>
      <c r="C96" s="14" t="str">
        <f>_xlfn.DISPIMG("ID_B05D4E163F344F2094DCAD92EEA5CF68",1)</f>
        <v>=DISPIMG("ID_B05D4E163F344F2094DCAD92EEA5CF68",1)</v>
      </c>
      <c r="D96" s="13" t="s">
        <v>299</v>
      </c>
      <c r="E96" s="23">
        <v>1</v>
      </c>
      <c r="F96" s="13" t="s">
        <v>300</v>
      </c>
      <c r="G96" s="12" t="s">
        <v>13</v>
      </c>
      <c r="H96" s="12" t="s">
        <v>267</v>
      </c>
      <c r="I96" s="13" t="s">
        <v>268</v>
      </c>
      <c r="J96" s="12" t="s">
        <v>301</v>
      </c>
      <c r="K96" s="12"/>
    </row>
    <row r="97" s="2" customFormat="1" ht="380" customHeight="1" spans="1:11">
      <c r="A97" s="10"/>
      <c r="B97" s="11" t="s">
        <v>302</v>
      </c>
      <c r="C97" s="14" t="str">
        <f>_xlfn.DISPIMG("ID_24316C0ABC8E41E39B0969297E2D5A63",1)</f>
        <v>=DISPIMG("ID_24316C0ABC8E41E39B0969297E2D5A63",1)</v>
      </c>
      <c r="D97" s="13" t="s">
        <v>303</v>
      </c>
      <c r="E97" s="23">
        <v>1</v>
      </c>
      <c r="F97" s="13" t="s">
        <v>304</v>
      </c>
      <c r="G97" s="12" t="s">
        <v>13</v>
      </c>
      <c r="H97" s="12" t="s">
        <v>267</v>
      </c>
      <c r="I97" s="13" t="s">
        <v>268</v>
      </c>
      <c r="J97" s="12" t="s">
        <v>305</v>
      </c>
      <c r="K97" s="12"/>
    </row>
    <row r="98" s="2" customFormat="1" ht="380" customHeight="1" spans="1:11">
      <c r="A98" s="20"/>
      <c r="B98" s="11" t="s">
        <v>306</v>
      </c>
      <c r="C98" s="14" t="str">
        <f>_xlfn.DISPIMG("ID_48A9FC258C1C466EAC39C41284B98F93",1)</f>
        <v>=DISPIMG("ID_48A9FC258C1C466EAC39C41284B98F93",1)</v>
      </c>
      <c r="D98" s="13" t="s">
        <v>307</v>
      </c>
      <c r="E98" s="23">
        <v>1</v>
      </c>
      <c r="F98" s="13" t="s">
        <v>308</v>
      </c>
      <c r="G98" s="12" t="s">
        <v>13</v>
      </c>
      <c r="H98" s="12" t="s">
        <v>14</v>
      </c>
      <c r="I98" s="13" t="s">
        <v>24</v>
      </c>
      <c r="J98" s="12" t="s">
        <v>309</v>
      </c>
      <c r="K98" s="12"/>
    </row>
    <row r="99" s="2" customFormat="1" ht="380" customHeight="1" spans="1:11">
      <c r="A99" s="20"/>
      <c r="B99" s="11" t="s">
        <v>310</v>
      </c>
      <c r="C99" s="14" t="str">
        <f>_xlfn.DISPIMG("ID_A2E5AD810FD64F1183D21BF96BF8F8FC",1)</f>
        <v>=DISPIMG("ID_A2E5AD810FD64F1183D21BF96BF8F8FC",1)</v>
      </c>
      <c r="D99" s="13" t="s">
        <v>307</v>
      </c>
      <c r="E99" s="23">
        <v>1</v>
      </c>
      <c r="F99" s="13" t="s">
        <v>311</v>
      </c>
      <c r="G99" s="12" t="s">
        <v>13</v>
      </c>
      <c r="H99" s="12" t="s">
        <v>14</v>
      </c>
      <c r="I99" s="13" t="s">
        <v>24</v>
      </c>
      <c r="J99" s="12" t="s">
        <v>309</v>
      </c>
      <c r="K99" s="12"/>
    </row>
    <row r="100" s="2" customFormat="1" ht="380" customHeight="1" spans="1:11">
      <c r="A100" s="20"/>
      <c r="B100" s="11" t="s">
        <v>312</v>
      </c>
      <c r="C100" s="14" t="str">
        <f>_xlfn.DISPIMG("ID_F2A0E16BE2604C10AE567F6E6A53F7F1",1)</f>
        <v>=DISPIMG("ID_F2A0E16BE2604C10AE567F6E6A53F7F1",1)</v>
      </c>
      <c r="D100" s="13" t="s">
        <v>307</v>
      </c>
      <c r="E100" s="23">
        <v>1</v>
      </c>
      <c r="F100" s="13" t="s">
        <v>313</v>
      </c>
      <c r="G100" s="12" t="s">
        <v>13</v>
      </c>
      <c r="H100" s="12" t="s">
        <v>14</v>
      </c>
      <c r="I100" s="13" t="s">
        <v>24</v>
      </c>
      <c r="J100" s="12" t="s">
        <v>309</v>
      </c>
      <c r="K100" s="12"/>
    </row>
    <row r="101" s="2" customFormat="1" ht="380" customHeight="1" spans="1:11">
      <c r="A101" s="10"/>
      <c r="B101" s="11" t="s">
        <v>314</v>
      </c>
      <c r="C101" s="14" t="str">
        <f>_xlfn.DISPIMG("ID_AB48F5C9770D4B0F810A8996AA7AC964",1)</f>
        <v>=DISPIMG("ID_AB48F5C9770D4B0F810A8996AA7AC964",1)</v>
      </c>
      <c r="D101" s="13" t="s">
        <v>315</v>
      </c>
      <c r="E101" s="23">
        <v>1</v>
      </c>
      <c r="F101" s="13" t="s">
        <v>316</v>
      </c>
      <c r="G101" s="12" t="s">
        <v>13</v>
      </c>
      <c r="H101" s="12" t="s">
        <v>14</v>
      </c>
      <c r="I101" s="13" t="s">
        <v>317</v>
      </c>
      <c r="J101" s="12" t="s">
        <v>318</v>
      </c>
      <c r="K101" s="12"/>
    </row>
    <row r="102" s="2" customFormat="1" ht="380" customHeight="1" spans="1:11">
      <c r="A102" s="10"/>
      <c r="B102" s="11" t="s">
        <v>319</v>
      </c>
      <c r="C102" s="14" t="str">
        <f>_xlfn.DISPIMG("ID_D9826A3F6DD740FD9B9037E0F54C8561",1)</f>
        <v>=DISPIMG("ID_D9826A3F6DD740FD9B9037E0F54C8561",1)</v>
      </c>
      <c r="D102" s="13" t="s">
        <v>315</v>
      </c>
      <c r="E102" s="23">
        <v>1</v>
      </c>
      <c r="F102" s="13" t="s">
        <v>320</v>
      </c>
      <c r="G102" s="12" t="s">
        <v>13</v>
      </c>
      <c r="H102" s="12" t="s">
        <v>14</v>
      </c>
      <c r="I102" s="11" t="s">
        <v>321</v>
      </c>
      <c r="J102" s="12" t="s">
        <v>322</v>
      </c>
      <c r="K102" s="12"/>
    </row>
    <row r="103" s="2" customFormat="1" ht="380" customHeight="1" spans="1:11">
      <c r="A103" s="10"/>
      <c r="B103" s="11" t="s">
        <v>323</v>
      </c>
      <c r="C103" s="14" t="str">
        <f>_xlfn.DISPIMG("ID_1109B49AF36C400BB6C588D38991AB43",1)</f>
        <v>=DISPIMG("ID_1109B49AF36C400BB6C588D38991AB43",1)</v>
      </c>
      <c r="D103" s="13" t="s">
        <v>324</v>
      </c>
      <c r="E103" s="23">
        <v>1</v>
      </c>
      <c r="F103" s="13" t="s">
        <v>325</v>
      </c>
      <c r="G103" s="12" t="s">
        <v>13</v>
      </c>
      <c r="H103" s="12" t="s">
        <v>14</v>
      </c>
      <c r="I103" s="13" t="s">
        <v>146</v>
      </c>
      <c r="J103" s="12" t="s">
        <v>326</v>
      </c>
      <c r="K103" s="12"/>
    </row>
    <row r="104" s="2" customFormat="1" ht="380" customHeight="1" spans="1:11">
      <c r="A104" s="10"/>
      <c r="B104" s="11" t="s">
        <v>327</v>
      </c>
      <c r="C104" s="14" t="str">
        <f>_xlfn.DISPIMG("ID_5EFF645E51CB48FCBAA50F447BE8FD83",1)</f>
        <v>=DISPIMG("ID_5EFF645E51CB48FCBAA50F447BE8FD83",1)</v>
      </c>
      <c r="D104" s="13" t="s">
        <v>328</v>
      </c>
      <c r="E104" s="23">
        <v>1</v>
      </c>
      <c r="F104" s="13" t="s">
        <v>329</v>
      </c>
      <c r="G104" s="12" t="s">
        <v>13</v>
      </c>
      <c r="H104" s="12" t="s">
        <v>14</v>
      </c>
      <c r="I104" s="13" t="s">
        <v>146</v>
      </c>
      <c r="J104" s="12" t="s">
        <v>330</v>
      </c>
      <c r="K104" s="12"/>
    </row>
    <row r="105" s="2" customFormat="1" ht="380" customHeight="1" spans="1:11">
      <c r="A105" s="20"/>
      <c r="B105" s="11" t="s">
        <v>331</v>
      </c>
      <c r="C105" s="14" t="str">
        <f>_xlfn.DISPIMG("ID_0BEB94BD69B0485A8FF05264307A0FFC",1)</f>
        <v>=DISPIMG("ID_0BEB94BD69B0485A8FF05264307A0FFC",1)</v>
      </c>
      <c r="D105" s="13" t="s">
        <v>324</v>
      </c>
      <c r="E105" s="23">
        <v>1</v>
      </c>
      <c r="F105" s="13" t="s">
        <v>332</v>
      </c>
      <c r="G105" s="12" t="s">
        <v>13</v>
      </c>
      <c r="H105" s="12" t="s">
        <v>14</v>
      </c>
      <c r="I105" s="13" t="s">
        <v>146</v>
      </c>
      <c r="J105" s="12" t="s">
        <v>333</v>
      </c>
      <c r="K105" s="12"/>
    </row>
    <row r="106" s="2" customFormat="1" ht="380" customHeight="1" spans="1:11">
      <c r="A106" s="20"/>
      <c r="B106" s="11" t="s">
        <v>334</v>
      </c>
      <c r="C106" s="14" t="str">
        <f>_xlfn.DISPIMG("ID_DEA8F58B345846EB8D95EAAC8D6B48BF",1)</f>
        <v>=DISPIMG("ID_DEA8F58B345846EB8D95EAAC8D6B48BF",1)</v>
      </c>
      <c r="D106" s="13" t="s">
        <v>335</v>
      </c>
      <c r="E106" s="23">
        <v>1</v>
      </c>
      <c r="F106" s="13" t="s">
        <v>336</v>
      </c>
      <c r="G106" s="12" t="s">
        <v>13</v>
      </c>
      <c r="H106" s="12" t="s">
        <v>14</v>
      </c>
      <c r="I106" s="13" t="s">
        <v>146</v>
      </c>
      <c r="J106" s="12" t="s">
        <v>337</v>
      </c>
      <c r="K106" s="12"/>
    </row>
    <row r="107" s="2" customFormat="1" ht="380" customHeight="1" spans="1:11">
      <c r="A107" s="10"/>
      <c r="B107" s="11" t="s">
        <v>338</v>
      </c>
      <c r="C107" s="14" t="str">
        <f>_xlfn.DISPIMG("ID_7A30E42E8E3A4243B99C439E3252B3CA",1)</f>
        <v>=DISPIMG("ID_7A30E42E8E3A4243B99C439E3252B3CA",1)</v>
      </c>
      <c r="D107" s="13" t="s">
        <v>339</v>
      </c>
      <c r="E107" s="23">
        <v>1</v>
      </c>
      <c r="F107" s="13" t="s">
        <v>340</v>
      </c>
      <c r="G107" s="12" t="s">
        <v>13</v>
      </c>
      <c r="H107" s="12" t="s">
        <v>14</v>
      </c>
      <c r="I107" s="13" t="s">
        <v>146</v>
      </c>
      <c r="J107" s="12" t="s">
        <v>341</v>
      </c>
      <c r="K107" s="12"/>
    </row>
    <row r="108" s="2" customFormat="1" ht="380" customHeight="1" spans="1:11">
      <c r="A108" s="10"/>
      <c r="B108" s="11" t="s">
        <v>342</v>
      </c>
      <c r="C108" s="14" t="str">
        <f>_xlfn.DISPIMG("ID_4BF2A7A682224178A5C988FBA2C185AC",1)</f>
        <v>=DISPIMG("ID_4BF2A7A682224178A5C988FBA2C185AC",1)</v>
      </c>
      <c r="D108" s="13" t="s">
        <v>343</v>
      </c>
      <c r="E108" s="23">
        <v>1</v>
      </c>
      <c r="F108" s="13" t="s">
        <v>344</v>
      </c>
      <c r="G108" s="12" t="s">
        <v>13</v>
      </c>
      <c r="H108" s="12" t="s">
        <v>14</v>
      </c>
      <c r="I108" s="13" t="s">
        <v>212</v>
      </c>
      <c r="J108" s="12" t="s">
        <v>345</v>
      </c>
      <c r="K108" s="12"/>
    </row>
    <row r="109" s="2" customFormat="1" ht="380" customHeight="1" spans="1:11">
      <c r="A109" s="10"/>
      <c r="B109" s="11" t="s">
        <v>346</v>
      </c>
      <c r="C109" s="14" t="str">
        <f>_xlfn.DISPIMG("ID_611A7E8287AD4E86BB3C842BC5AF5AEF",1)</f>
        <v>=DISPIMG("ID_611A7E8287AD4E86BB3C842BC5AF5AEF",1)</v>
      </c>
      <c r="D109" s="13" t="s">
        <v>186</v>
      </c>
      <c r="E109" s="23">
        <v>2</v>
      </c>
      <c r="F109" s="13" t="s">
        <v>347</v>
      </c>
      <c r="G109" s="12" t="s">
        <v>13</v>
      </c>
      <c r="H109" s="12" t="s">
        <v>14</v>
      </c>
      <c r="I109" s="13" t="s">
        <v>15</v>
      </c>
      <c r="J109" s="12" t="s">
        <v>348</v>
      </c>
      <c r="K109" s="12"/>
    </row>
    <row r="110" s="2" customFormat="1" ht="380" customHeight="1" spans="1:11">
      <c r="A110" s="10"/>
      <c r="B110" s="11" t="s">
        <v>349</v>
      </c>
      <c r="C110" s="14" t="str">
        <f>_xlfn.DISPIMG("ID_6C21236FAA4C4393BEF6417E8F86A6F3",1)</f>
        <v>=DISPIMG("ID_6C21236FAA4C4393BEF6417E8F86A6F3",1)</v>
      </c>
      <c r="D110" s="13" t="s">
        <v>350</v>
      </c>
      <c r="E110" s="23">
        <v>3</v>
      </c>
      <c r="F110" s="13" t="s">
        <v>351</v>
      </c>
      <c r="G110" s="12" t="s">
        <v>13</v>
      </c>
      <c r="H110" s="12" t="s">
        <v>14</v>
      </c>
      <c r="I110" s="11" t="s">
        <v>268</v>
      </c>
      <c r="J110" s="12" t="s">
        <v>352</v>
      </c>
      <c r="K110" s="12"/>
    </row>
    <row r="111" s="2" customFormat="1" ht="380" customHeight="1" spans="1:11">
      <c r="A111" s="10"/>
      <c r="B111" s="11" t="s">
        <v>353</v>
      </c>
      <c r="C111" s="14" t="str">
        <f>_xlfn.DISPIMG("ID_D7946B9C36604BB393BE0F579C51E271",1)</f>
        <v>=DISPIMG("ID_D7946B9C36604BB393BE0F579C51E271",1)</v>
      </c>
      <c r="D111" s="13" t="s">
        <v>354</v>
      </c>
      <c r="E111" s="23">
        <v>1</v>
      </c>
      <c r="F111" s="13" t="s">
        <v>355</v>
      </c>
      <c r="G111" s="12" t="s">
        <v>13</v>
      </c>
      <c r="H111" s="12" t="s">
        <v>14</v>
      </c>
      <c r="I111" s="13" t="s">
        <v>317</v>
      </c>
      <c r="J111" s="12" t="s">
        <v>356</v>
      </c>
      <c r="K111" s="12"/>
    </row>
    <row r="112" s="2" customFormat="1" ht="380" customHeight="1" spans="1:11">
      <c r="A112" s="10"/>
      <c r="B112" s="11" t="s">
        <v>357</v>
      </c>
      <c r="C112" s="14" t="str">
        <f>_xlfn.DISPIMG("ID_D49C08CC80724CC7ADC0076015B7D634",1)</f>
        <v>=DISPIMG("ID_D49C08CC80724CC7ADC0076015B7D634",1)</v>
      </c>
      <c r="D112" s="13" t="s">
        <v>354</v>
      </c>
      <c r="E112" s="23">
        <v>1</v>
      </c>
      <c r="F112" s="13" t="s">
        <v>358</v>
      </c>
      <c r="G112" s="12" t="s">
        <v>13</v>
      </c>
      <c r="H112" s="12" t="s">
        <v>14</v>
      </c>
      <c r="I112" s="13" t="s">
        <v>317</v>
      </c>
      <c r="J112" s="12" t="s">
        <v>356</v>
      </c>
      <c r="K112" s="12"/>
    </row>
    <row r="113" s="2" customFormat="1" ht="380" customHeight="1" spans="1:11">
      <c r="A113" s="10"/>
      <c r="B113" s="11" t="s">
        <v>359</v>
      </c>
      <c r="C113" s="14" t="str">
        <f>_xlfn.DISPIMG("ID_0FA38D0ADCD346E18565B5CCD5B8AC6C",1)</f>
        <v>=DISPIMG("ID_0FA38D0ADCD346E18565B5CCD5B8AC6C",1)</v>
      </c>
      <c r="D113" s="13" t="s">
        <v>354</v>
      </c>
      <c r="E113" s="23">
        <v>1</v>
      </c>
      <c r="F113" s="13" t="s">
        <v>360</v>
      </c>
      <c r="G113" s="12" t="s">
        <v>13</v>
      </c>
      <c r="H113" s="12" t="s">
        <v>14</v>
      </c>
      <c r="I113" s="13" t="s">
        <v>317</v>
      </c>
      <c r="J113" s="12" t="s">
        <v>356</v>
      </c>
      <c r="K113" s="12"/>
    </row>
    <row r="114" s="2" customFormat="1" ht="380" customHeight="1" spans="1:11">
      <c r="A114" s="10"/>
      <c r="B114" s="11" t="s">
        <v>361</v>
      </c>
      <c r="C114" s="14" t="str">
        <f>_xlfn.DISPIMG("ID_CD492EE3C72F48A2A2DA326DA74CB394",1)</f>
        <v>=DISPIMG("ID_CD492EE3C72F48A2A2DA326DA74CB394",1)</v>
      </c>
      <c r="D114" s="13" t="s">
        <v>354</v>
      </c>
      <c r="E114" s="23">
        <v>1</v>
      </c>
      <c r="F114" s="13" t="s">
        <v>362</v>
      </c>
      <c r="G114" s="12" t="s">
        <v>13</v>
      </c>
      <c r="H114" s="12" t="s">
        <v>14</v>
      </c>
      <c r="I114" s="13" t="s">
        <v>317</v>
      </c>
      <c r="J114" s="12" t="s">
        <v>356</v>
      </c>
      <c r="K114" s="12"/>
    </row>
    <row r="115" s="2" customFormat="1" ht="380" customHeight="1" spans="1:11">
      <c r="A115" s="10"/>
      <c r="B115" s="11" t="s">
        <v>363</v>
      </c>
      <c r="C115" s="14" t="str">
        <f>_xlfn.DISPIMG("ID_CBECA7A6952C45FCA27D3A306B86A8BB",1)</f>
        <v>=DISPIMG("ID_CBECA7A6952C45FCA27D3A306B86A8BB",1)</v>
      </c>
      <c r="D115" s="13" t="s">
        <v>315</v>
      </c>
      <c r="E115" s="23">
        <v>1</v>
      </c>
      <c r="F115" s="13" t="s">
        <v>364</v>
      </c>
      <c r="G115" s="12" t="s">
        <v>13</v>
      </c>
      <c r="H115" s="12" t="s">
        <v>14</v>
      </c>
      <c r="I115" s="13" t="s">
        <v>365</v>
      </c>
      <c r="J115" s="12" t="s">
        <v>366</v>
      </c>
      <c r="K115" s="12"/>
    </row>
    <row r="116" s="2" customFormat="1" ht="380" customHeight="1" spans="1:11">
      <c r="A116" s="10"/>
      <c r="B116" s="13" t="s">
        <v>367</v>
      </c>
      <c r="C116" s="14" t="str">
        <f>_xlfn.DISPIMG("ID_4638CA8B4FCD4B74BCD8525BC9EFD42C",1)</f>
        <v>=DISPIMG("ID_4638CA8B4FCD4B74BCD8525BC9EFD42C",1)</v>
      </c>
      <c r="D116" s="13" t="s">
        <v>315</v>
      </c>
      <c r="E116" s="23">
        <v>1</v>
      </c>
      <c r="F116" s="13" t="s">
        <v>368</v>
      </c>
      <c r="G116" s="12" t="s">
        <v>13</v>
      </c>
      <c r="H116" s="12" t="s">
        <v>14</v>
      </c>
      <c r="I116" s="13" t="s">
        <v>365</v>
      </c>
      <c r="J116" s="12" t="s">
        <v>369</v>
      </c>
      <c r="K116" s="12"/>
    </row>
    <row r="117" s="2" customFormat="1" ht="409" customHeight="1" spans="1:11">
      <c r="A117" s="10"/>
      <c r="B117" s="11" t="s">
        <v>370</v>
      </c>
      <c r="C117" s="14" t="str">
        <f>_xlfn.DISPIMG("ID_D7BC3842DF4E4B269FCFF166440A9D82",1)</f>
        <v>=DISPIMG("ID_D7BC3842DF4E4B269FCFF166440A9D82",1)</v>
      </c>
      <c r="D117" s="13" t="s">
        <v>371</v>
      </c>
      <c r="E117" s="23">
        <v>1</v>
      </c>
      <c r="F117" s="13" t="s">
        <v>372</v>
      </c>
      <c r="G117" s="12" t="s">
        <v>13</v>
      </c>
      <c r="H117" s="12" t="s">
        <v>14</v>
      </c>
      <c r="I117" s="13" t="s">
        <v>373</v>
      </c>
      <c r="J117" s="12" t="s">
        <v>374</v>
      </c>
      <c r="K117" s="12"/>
    </row>
    <row r="118" s="2" customFormat="1" ht="380" customHeight="1" spans="1:11">
      <c r="A118" s="10"/>
      <c r="B118" s="11" t="s">
        <v>375</v>
      </c>
      <c r="C118" s="14" t="str">
        <f>_xlfn.DISPIMG("ID_50F7B8FCA6534CBA95188B0478813279",1)</f>
        <v>=DISPIMG("ID_50F7B8FCA6534CBA95188B0478813279",1)</v>
      </c>
      <c r="D118" s="13" t="s">
        <v>376</v>
      </c>
      <c r="E118" s="23">
        <v>1</v>
      </c>
      <c r="F118" s="13" t="s">
        <v>377</v>
      </c>
      <c r="G118" s="12" t="s">
        <v>13</v>
      </c>
      <c r="H118" s="12" t="s">
        <v>14</v>
      </c>
      <c r="I118" s="13" t="s">
        <v>373</v>
      </c>
      <c r="J118" s="12" t="s">
        <v>378</v>
      </c>
      <c r="K118" s="12"/>
    </row>
    <row r="119" s="2" customFormat="1" ht="380" customHeight="1" spans="1:11">
      <c r="A119" s="10"/>
      <c r="B119" s="11" t="s">
        <v>379</v>
      </c>
      <c r="C119" s="14" t="str">
        <f>_xlfn.DISPIMG("ID_015BB116C8AB4C6184E79E657501CDA7",1)</f>
        <v>=DISPIMG("ID_015BB116C8AB4C6184E79E657501CDA7",1)</v>
      </c>
      <c r="D119" s="13" t="s">
        <v>380</v>
      </c>
      <c r="E119" s="23">
        <v>1</v>
      </c>
      <c r="F119" s="13" t="s">
        <v>381</v>
      </c>
      <c r="G119" s="12" t="s">
        <v>13</v>
      </c>
      <c r="H119" s="12" t="s">
        <v>14</v>
      </c>
      <c r="I119" s="13" t="s">
        <v>373</v>
      </c>
      <c r="J119" s="12" t="s">
        <v>382</v>
      </c>
      <c r="K119" s="12"/>
    </row>
    <row r="120" s="2" customFormat="1" ht="380" customHeight="1" spans="1:11">
      <c r="A120" s="10"/>
      <c r="B120" s="11" t="s">
        <v>383</v>
      </c>
      <c r="C120" s="14" t="str">
        <f>_xlfn.DISPIMG("ID_1C50323E27CB4C3D93EC1502C1D697F3",1)</f>
        <v>=DISPIMG("ID_1C50323E27CB4C3D93EC1502C1D697F3",1)</v>
      </c>
      <c r="D120" s="13" t="s">
        <v>384</v>
      </c>
      <c r="E120" s="23">
        <v>1</v>
      </c>
      <c r="F120" s="13" t="s">
        <v>385</v>
      </c>
      <c r="G120" s="12" t="s">
        <v>13</v>
      </c>
      <c r="H120" s="12" t="s">
        <v>14</v>
      </c>
      <c r="I120" s="11" t="s">
        <v>321</v>
      </c>
      <c r="J120" s="12" t="s">
        <v>386</v>
      </c>
      <c r="K120" s="12"/>
    </row>
    <row r="121" s="2" customFormat="1" ht="380" customHeight="1" spans="1:11">
      <c r="A121" s="10"/>
      <c r="B121" s="11" t="s">
        <v>387</v>
      </c>
      <c r="C121" s="14" t="str">
        <f>_xlfn.DISPIMG("ID_FB607153A5414215879DD526C5B4B52D",1)</f>
        <v>=DISPIMG("ID_FB607153A5414215879DD526C5B4B52D",1)</v>
      </c>
      <c r="D121" s="13" t="s">
        <v>388</v>
      </c>
      <c r="E121" s="23">
        <v>1</v>
      </c>
      <c r="F121" s="13" t="s">
        <v>389</v>
      </c>
      <c r="G121" s="12" t="s">
        <v>13</v>
      </c>
      <c r="H121" s="12" t="s">
        <v>14</v>
      </c>
      <c r="I121" s="13" t="s">
        <v>373</v>
      </c>
      <c r="J121" s="12" t="s">
        <v>390</v>
      </c>
      <c r="K121" s="12"/>
    </row>
    <row r="122" s="2" customFormat="1" ht="380" customHeight="1" spans="1:11">
      <c r="A122" s="10"/>
      <c r="B122" s="11" t="s">
        <v>391</v>
      </c>
      <c r="C122" s="14" t="str">
        <f>_xlfn.DISPIMG("ID_F50D83E927C44C5CAA36EEF5A9268BC8",1)</f>
        <v>=DISPIMG("ID_F50D83E927C44C5CAA36EEF5A9268BC8",1)</v>
      </c>
      <c r="D122" s="13" t="s">
        <v>392</v>
      </c>
      <c r="E122" s="23">
        <v>1</v>
      </c>
      <c r="F122" s="13" t="s">
        <v>393</v>
      </c>
      <c r="G122" s="12" t="s">
        <v>13</v>
      </c>
      <c r="H122" s="12" t="s">
        <v>14</v>
      </c>
      <c r="I122" s="13" t="s">
        <v>373</v>
      </c>
      <c r="J122" s="12" t="s">
        <v>394</v>
      </c>
      <c r="K122" s="12"/>
    </row>
    <row r="123" s="2" customFormat="1" ht="380" customHeight="1" spans="1:11">
      <c r="A123" s="10"/>
      <c r="B123" s="11" t="s">
        <v>395</v>
      </c>
      <c r="C123" s="14" t="str">
        <f>_xlfn.DISPIMG("ID_6ACB21799A474732887D39858438F071",1)</f>
        <v>=DISPIMG("ID_6ACB21799A474732887D39858438F071",1)</v>
      </c>
      <c r="D123" s="13" t="s">
        <v>396</v>
      </c>
      <c r="E123" s="23">
        <v>1</v>
      </c>
      <c r="F123" s="13" t="s">
        <v>397</v>
      </c>
      <c r="G123" s="12" t="s">
        <v>13</v>
      </c>
      <c r="H123" s="12" t="s">
        <v>14</v>
      </c>
      <c r="I123" s="13" t="s">
        <v>30</v>
      </c>
      <c r="J123" s="12" t="s">
        <v>398</v>
      </c>
      <c r="K123" s="12"/>
    </row>
    <row r="124" s="2" customFormat="1" ht="380" customHeight="1" spans="1:11">
      <c r="A124" s="10"/>
      <c r="B124" s="11" t="s">
        <v>399</v>
      </c>
      <c r="C124" s="14" t="str">
        <f>_xlfn.DISPIMG("ID_F9EDE75B05494CDFBF915D74E73B71B8",1)</f>
        <v>=DISPIMG("ID_F9EDE75B05494CDFBF915D74E73B71B8",1)</v>
      </c>
      <c r="D124" s="13" t="s">
        <v>400</v>
      </c>
      <c r="E124" s="23">
        <v>2</v>
      </c>
      <c r="F124" s="13" t="s">
        <v>401</v>
      </c>
      <c r="G124" s="12" t="s">
        <v>13</v>
      </c>
      <c r="H124" s="12" t="s">
        <v>14</v>
      </c>
      <c r="I124" s="11" t="s">
        <v>402</v>
      </c>
      <c r="J124" s="12" t="s">
        <v>403</v>
      </c>
      <c r="K124" s="12"/>
    </row>
    <row r="125" s="2" customFormat="1" ht="380" customHeight="1" spans="1:11">
      <c r="A125" s="15"/>
      <c r="B125" s="11" t="s">
        <v>404</v>
      </c>
      <c r="C125" s="14" t="str">
        <f>_xlfn.DISPIMG("ID_E3293F7AF2174EFE9ED10D0EAF03911D",1)</f>
        <v>=DISPIMG("ID_E3293F7AF2174EFE9ED10D0EAF03911D",1)</v>
      </c>
      <c r="D125" s="13" t="s">
        <v>400</v>
      </c>
      <c r="E125" s="23"/>
      <c r="F125" s="13" t="s">
        <v>405</v>
      </c>
      <c r="G125" s="12" t="s">
        <v>13</v>
      </c>
      <c r="H125" s="12" t="s">
        <v>14</v>
      </c>
      <c r="I125" s="11" t="s">
        <v>402</v>
      </c>
      <c r="J125" s="12" t="s">
        <v>403</v>
      </c>
      <c r="K125" s="12"/>
    </row>
    <row r="126" s="2" customFormat="1" ht="380" customHeight="1" spans="1:11">
      <c r="A126" s="10"/>
      <c r="B126" s="11" t="s">
        <v>406</v>
      </c>
      <c r="C126" s="14" t="str">
        <f>_xlfn.DISPIMG("ID_7A42F0228B8B4899812CE42E4B72DAD4",1)</f>
        <v>=DISPIMG("ID_7A42F0228B8B4899812CE42E4B72DAD4",1)</v>
      </c>
      <c r="D126" s="13" t="s">
        <v>407</v>
      </c>
      <c r="E126" s="23">
        <v>1</v>
      </c>
      <c r="F126" s="13" t="s">
        <v>408</v>
      </c>
      <c r="G126" s="12" t="s">
        <v>13</v>
      </c>
      <c r="H126" s="12" t="s">
        <v>14</v>
      </c>
      <c r="I126" s="11" t="s">
        <v>30</v>
      </c>
      <c r="J126" s="12" t="s">
        <v>409</v>
      </c>
      <c r="K126" s="12"/>
    </row>
    <row r="127" s="2" customFormat="1" ht="380" customHeight="1" spans="1:11">
      <c r="A127" s="10"/>
      <c r="B127" s="11" t="s">
        <v>410</v>
      </c>
      <c r="C127" s="14" t="str">
        <f>_xlfn.DISPIMG("ID_93EFCAC9F0E8417DB8694FFD975FC642",1)</f>
        <v>=DISPIMG("ID_93EFCAC9F0E8417DB8694FFD975FC642",1)</v>
      </c>
      <c r="D127" s="13" t="s">
        <v>411</v>
      </c>
      <c r="E127" s="23">
        <v>1</v>
      </c>
      <c r="F127" s="13" t="s">
        <v>412</v>
      </c>
      <c r="G127" s="12" t="s">
        <v>13</v>
      </c>
      <c r="H127" s="12" t="s">
        <v>14</v>
      </c>
      <c r="I127" s="13" t="s">
        <v>373</v>
      </c>
      <c r="J127" s="12"/>
      <c r="K127" s="12"/>
    </row>
    <row r="128" s="2" customFormat="1" ht="380" customHeight="1" spans="1:11">
      <c r="A128" s="10"/>
      <c r="B128" s="11" t="s">
        <v>413</v>
      </c>
      <c r="C128" s="14" t="str">
        <f>_xlfn.DISPIMG("ID_0893E68B63EE498CB902DD1BE3A45635",1)</f>
        <v>=DISPIMG("ID_0893E68B63EE498CB902DD1BE3A45635",1)</v>
      </c>
      <c r="D128" s="13" t="s">
        <v>414</v>
      </c>
      <c r="E128" s="23">
        <v>1</v>
      </c>
      <c r="F128" s="13" t="s">
        <v>415</v>
      </c>
      <c r="G128" s="12" t="s">
        <v>13</v>
      </c>
      <c r="H128" s="12" t="s">
        <v>14</v>
      </c>
      <c r="I128" s="13" t="s">
        <v>50</v>
      </c>
      <c r="J128" s="12" t="s">
        <v>416</v>
      </c>
      <c r="K128" s="12"/>
    </row>
    <row r="129" s="2" customFormat="1" ht="380" customHeight="1" spans="1:11">
      <c r="A129" s="10"/>
      <c r="B129" s="11" t="s">
        <v>417</v>
      </c>
      <c r="C129" s="14" t="str">
        <f>_xlfn.DISPIMG("ID_8E7555FBA78A44E2BFA0D53A51E4309D",1)</f>
        <v>=DISPIMG("ID_8E7555FBA78A44E2BFA0D53A51E4309D",1)</v>
      </c>
      <c r="D129" s="13" t="s">
        <v>418</v>
      </c>
      <c r="E129" s="23">
        <v>1</v>
      </c>
      <c r="F129" s="13" t="s">
        <v>419</v>
      </c>
      <c r="G129" s="12" t="s">
        <v>13</v>
      </c>
      <c r="H129" s="12" t="s">
        <v>14</v>
      </c>
      <c r="I129" s="13" t="s">
        <v>50</v>
      </c>
      <c r="J129" s="12" t="s">
        <v>420</v>
      </c>
      <c r="K129" s="12"/>
    </row>
    <row r="130" s="2" customFormat="1" ht="380" customHeight="1" spans="1:11">
      <c r="A130" s="10"/>
      <c r="B130" s="11" t="s">
        <v>421</v>
      </c>
      <c r="C130" s="31" t="str">
        <f>_xlfn.DISPIMG("ID_BDAD6FD671EB498398CF55F10BEC13E4",1)</f>
        <v>=DISPIMG("ID_BDAD6FD671EB498398CF55F10BEC13E4",1)</v>
      </c>
      <c r="D130" s="13" t="s">
        <v>422</v>
      </c>
      <c r="E130" s="23">
        <v>1</v>
      </c>
      <c r="F130" s="13" t="s">
        <v>423</v>
      </c>
      <c r="G130" s="12" t="s">
        <v>13</v>
      </c>
      <c r="H130" s="12" t="s">
        <v>14</v>
      </c>
      <c r="I130" s="13" t="s">
        <v>50</v>
      </c>
      <c r="J130" s="12" t="s">
        <v>424</v>
      </c>
      <c r="K130" s="12"/>
    </row>
    <row r="131" s="2" customFormat="1" ht="380" customHeight="1" spans="1:11">
      <c r="A131" s="10"/>
      <c r="B131" s="11" t="s">
        <v>425</v>
      </c>
      <c r="C131" s="14" t="str">
        <f>_xlfn.DISPIMG("ID_926609FA6B4A49A1B9C702D5A43F231A",1)</f>
        <v>=DISPIMG("ID_926609FA6B4A49A1B9C702D5A43F231A",1)</v>
      </c>
      <c r="D131" s="13" t="s">
        <v>426</v>
      </c>
      <c r="E131" s="23">
        <v>1</v>
      </c>
      <c r="F131" s="13" t="s">
        <v>427</v>
      </c>
      <c r="G131" s="12" t="s">
        <v>13</v>
      </c>
      <c r="H131" s="12" t="s">
        <v>14</v>
      </c>
      <c r="I131" s="13" t="s">
        <v>50</v>
      </c>
      <c r="J131" s="12" t="s">
        <v>428</v>
      </c>
      <c r="K131" s="12"/>
    </row>
    <row r="132" s="2" customFormat="1" ht="380" customHeight="1" spans="1:11">
      <c r="A132" s="10"/>
      <c r="B132" s="11" t="s">
        <v>429</v>
      </c>
      <c r="C132" s="14" t="str">
        <f>_xlfn.DISPIMG("ID_93B2A54CE02B4E3EA09DF11CC60BEC15",1)</f>
        <v>=DISPIMG("ID_93B2A54CE02B4E3EA09DF11CC60BEC15",1)</v>
      </c>
      <c r="D132" s="13" t="s">
        <v>430</v>
      </c>
      <c r="E132" s="23">
        <v>1</v>
      </c>
      <c r="F132" s="13" t="s">
        <v>431</v>
      </c>
      <c r="G132" s="12" t="s">
        <v>13</v>
      </c>
      <c r="H132" s="12" t="s">
        <v>14</v>
      </c>
      <c r="I132" s="13" t="s">
        <v>50</v>
      </c>
      <c r="J132" s="12" t="s">
        <v>432</v>
      </c>
      <c r="K132" s="12"/>
    </row>
    <row r="133" s="2" customFormat="1" ht="380" customHeight="1" spans="1:11">
      <c r="A133" s="10"/>
      <c r="B133" s="11" t="s">
        <v>433</v>
      </c>
      <c r="C133" s="14" t="str">
        <f>_xlfn.DISPIMG("ID_F56C5DE1B20E47E9BD3CCF026D832E7A",1)</f>
        <v>=DISPIMG("ID_F56C5DE1B20E47E9BD3CCF026D832E7A",1)</v>
      </c>
      <c r="D133" s="13" t="s">
        <v>434</v>
      </c>
      <c r="E133" s="23">
        <v>1</v>
      </c>
      <c r="F133" s="13" t="s">
        <v>435</v>
      </c>
      <c r="G133" s="12" t="s">
        <v>13</v>
      </c>
      <c r="H133" s="12" t="s">
        <v>14</v>
      </c>
      <c r="I133" s="13" t="s">
        <v>50</v>
      </c>
      <c r="J133" s="12" t="s">
        <v>436</v>
      </c>
      <c r="K133" s="12"/>
    </row>
    <row r="134" s="2" customFormat="1" ht="380" customHeight="1" spans="1:11">
      <c r="A134" s="10"/>
      <c r="B134" s="11" t="s">
        <v>437</v>
      </c>
      <c r="C134" s="14" t="str">
        <f>_xlfn.DISPIMG("ID_4C06EFBB1234400D9F1D69493BC132B8",1)</f>
        <v>=DISPIMG("ID_4C06EFBB1234400D9F1D69493BC132B8",1)</v>
      </c>
      <c r="D134" s="13" t="s">
        <v>41</v>
      </c>
      <c r="E134" s="23">
        <v>1</v>
      </c>
      <c r="F134" s="13" t="s">
        <v>438</v>
      </c>
      <c r="G134" s="12" t="s">
        <v>13</v>
      </c>
      <c r="H134" s="12" t="s">
        <v>14</v>
      </c>
      <c r="I134" s="13" t="s">
        <v>15</v>
      </c>
      <c r="J134" s="12" t="s">
        <v>439</v>
      </c>
      <c r="K134" s="12"/>
    </row>
    <row r="135" s="2" customFormat="1" ht="380" customHeight="1" spans="1:11">
      <c r="A135" s="15"/>
      <c r="B135" s="11" t="s">
        <v>440</v>
      </c>
      <c r="C135" s="14" t="str">
        <f>_xlfn.DISPIMG("ID_A08664E636FB4C26852F2C167413647E",1)</f>
        <v>=DISPIMG("ID_A08664E636FB4C26852F2C167413647E",1)</v>
      </c>
      <c r="D135" s="13" t="s">
        <v>41</v>
      </c>
      <c r="E135" s="23">
        <v>1</v>
      </c>
      <c r="F135" s="13" t="s">
        <v>441</v>
      </c>
      <c r="G135" s="12" t="s">
        <v>13</v>
      </c>
      <c r="H135" s="12" t="s">
        <v>14</v>
      </c>
      <c r="I135" s="13" t="s">
        <v>15</v>
      </c>
      <c r="J135" s="12" t="s">
        <v>439</v>
      </c>
      <c r="K135" s="12"/>
    </row>
    <row r="136" s="2" customFormat="1" ht="380" customHeight="1" spans="1:11">
      <c r="A136" s="15"/>
      <c r="B136" s="11" t="s">
        <v>442</v>
      </c>
      <c r="C136" s="14" t="str">
        <f>_xlfn.DISPIMG("ID_0AC6AD43F5E646D0B518CE6FDCC47C7F",1)</f>
        <v>=DISPIMG("ID_0AC6AD43F5E646D0B518CE6FDCC47C7F",1)</v>
      </c>
      <c r="D136" s="13" t="s">
        <v>41</v>
      </c>
      <c r="E136" s="23">
        <v>1</v>
      </c>
      <c r="F136" s="13" t="s">
        <v>443</v>
      </c>
      <c r="G136" s="12" t="s">
        <v>13</v>
      </c>
      <c r="H136" s="12" t="s">
        <v>14</v>
      </c>
      <c r="I136" s="13" t="s">
        <v>15</v>
      </c>
      <c r="J136" s="12" t="s">
        <v>439</v>
      </c>
      <c r="K136" s="12"/>
    </row>
    <row r="137" s="2" customFormat="1" ht="380" customHeight="1" spans="1:11">
      <c r="A137" s="10"/>
      <c r="B137" s="11" t="s">
        <v>444</v>
      </c>
      <c r="C137" s="14" t="str">
        <f>_xlfn.DISPIMG("ID_D2B4935B50C044D08D4A108B78F308CC",1)</f>
        <v>=DISPIMG("ID_D2B4935B50C044D08D4A108B78F308CC",1)</v>
      </c>
      <c r="D137" s="13" t="s">
        <v>445</v>
      </c>
      <c r="E137" s="23">
        <v>1</v>
      </c>
      <c r="F137" s="13" t="s">
        <v>446</v>
      </c>
      <c r="G137" s="12" t="s">
        <v>13</v>
      </c>
      <c r="H137" s="12" t="s">
        <v>14</v>
      </c>
      <c r="I137" s="13" t="s">
        <v>15</v>
      </c>
      <c r="J137" s="12" t="s">
        <v>447</v>
      </c>
      <c r="K137" s="12"/>
    </row>
    <row r="138" s="2" customFormat="1" ht="380" customHeight="1" spans="1:11">
      <c r="A138" s="10"/>
      <c r="B138" s="11" t="s">
        <v>448</v>
      </c>
      <c r="C138" s="14" t="str">
        <f>_xlfn.DISPIMG("ID_B9160D2EAB8C40EFA2373C07816B74F6",1)</f>
        <v>=DISPIMG("ID_B9160D2EAB8C40EFA2373C07816B74F6",1)</v>
      </c>
      <c r="D138" s="13" t="s">
        <v>449</v>
      </c>
      <c r="E138" s="23">
        <v>1</v>
      </c>
      <c r="F138" s="13" t="s">
        <v>450</v>
      </c>
      <c r="G138" s="12" t="s">
        <v>13</v>
      </c>
      <c r="H138" s="12" t="s">
        <v>14</v>
      </c>
      <c r="I138" s="13" t="s">
        <v>268</v>
      </c>
      <c r="J138" s="12"/>
      <c r="K138" s="12"/>
    </row>
    <row r="139" s="2" customFormat="1" ht="380" customHeight="1" spans="1:11">
      <c r="A139" s="10"/>
      <c r="B139" s="11" t="s">
        <v>451</v>
      </c>
      <c r="C139" s="14" t="str">
        <f>_xlfn.DISPIMG("ID_8819BC6818BD4DE1BA0EE38B0DA30BED",1)</f>
        <v>=DISPIMG("ID_8819BC6818BD4DE1BA0EE38B0DA30BED",1)</v>
      </c>
      <c r="D139" s="13" t="s">
        <v>452</v>
      </c>
      <c r="E139" s="23">
        <v>1</v>
      </c>
      <c r="F139" s="13" t="s">
        <v>453</v>
      </c>
      <c r="G139" s="12" t="s">
        <v>13</v>
      </c>
      <c r="H139" s="12" t="s">
        <v>14</v>
      </c>
      <c r="I139" s="13" t="s">
        <v>15</v>
      </c>
      <c r="J139" s="12" t="s">
        <v>454</v>
      </c>
      <c r="K139" s="12"/>
    </row>
    <row r="140" s="2" customFormat="1" ht="380" customHeight="1" spans="1:11">
      <c r="A140" s="10"/>
      <c r="B140" s="11" t="s">
        <v>455</v>
      </c>
      <c r="C140" s="14" t="str">
        <f>_xlfn.DISPIMG("ID_7A171575FA224ED389EDA0FBCDB41C3B",1)</f>
        <v>=DISPIMG("ID_7A171575FA224ED389EDA0FBCDB41C3B",1)</v>
      </c>
      <c r="D140" s="13" t="s">
        <v>456</v>
      </c>
      <c r="E140" s="23">
        <v>1</v>
      </c>
      <c r="F140" s="13" t="s">
        <v>457</v>
      </c>
      <c r="G140" s="12" t="s">
        <v>13</v>
      </c>
      <c r="H140" s="12" t="s">
        <v>14</v>
      </c>
      <c r="I140" s="13" t="s">
        <v>373</v>
      </c>
      <c r="J140" s="12" t="s">
        <v>458</v>
      </c>
      <c r="K140" s="12"/>
    </row>
    <row r="141" s="2" customFormat="1" ht="380" customHeight="1" spans="1:11">
      <c r="A141" s="10"/>
      <c r="B141" s="11" t="s">
        <v>459</v>
      </c>
      <c r="C141" s="14" t="str">
        <f>_xlfn.DISPIMG("ID_1CEDB7FC1D0B4AA6B01714517522569A",1)</f>
        <v>=DISPIMG("ID_1CEDB7FC1D0B4AA6B01714517522569A",1)</v>
      </c>
      <c r="D141" s="13" t="s">
        <v>460</v>
      </c>
      <c r="E141" s="23">
        <v>1</v>
      </c>
      <c r="F141" s="13" t="s">
        <v>461</v>
      </c>
      <c r="G141" s="12" t="s">
        <v>13</v>
      </c>
      <c r="H141" s="12" t="s">
        <v>14</v>
      </c>
      <c r="I141" s="13" t="s">
        <v>30</v>
      </c>
      <c r="J141" s="12" t="s">
        <v>462</v>
      </c>
      <c r="K141" s="12"/>
    </row>
    <row r="142" s="2" customFormat="1" ht="380" customHeight="1" spans="1:11">
      <c r="A142" s="15"/>
      <c r="B142" s="11" t="s">
        <v>459</v>
      </c>
      <c r="C142" s="14" t="str">
        <f>_xlfn.DISPIMG("ID_E2F7597866824631A5AD451FB9047F02",1)</f>
        <v>=DISPIMG("ID_E2F7597866824631A5AD451FB9047F02",1)</v>
      </c>
      <c r="D142" s="13" t="s">
        <v>460</v>
      </c>
      <c r="E142" s="23">
        <v>1</v>
      </c>
      <c r="F142" s="13" t="s">
        <v>463</v>
      </c>
      <c r="G142" s="12" t="s">
        <v>13</v>
      </c>
      <c r="H142" s="12" t="s">
        <v>14</v>
      </c>
      <c r="I142" s="13" t="s">
        <v>30</v>
      </c>
      <c r="J142" s="12" t="s">
        <v>464</v>
      </c>
      <c r="K142" s="12"/>
    </row>
    <row r="143" s="2" customFormat="1" ht="380" customHeight="1" spans="1:11">
      <c r="A143" s="15"/>
      <c r="B143" s="11" t="s">
        <v>459</v>
      </c>
      <c r="C143" s="14" t="str">
        <f>_xlfn.DISPIMG("ID_814BABCFD6C241B0A76384F90117C836",1)</f>
        <v>=DISPIMG("ID_814BABCFD6C241B0A76384F90117C836",1)</v>
      </c>
      <c r="D143" s="13" t="s">
        <v>460</v>
      </c>
      <c r="E143" s="23">
        <v>1</v>
      </c>
      <c r="F143" s="13" t="s">
        <v>465</v>
      </c>
      <c r="G143" s="12" t="s">
        <v>13</v>
      </c>
      <c r="H143" s="12" t="s">
        <v>14</v>
      </c>
      <c r="I143" s="13" t="s">
        <v>30</v>
      </c>
      <c r="J143" s="12" t="s">
        <v>466</v>
      </c>
      <c r="K143" s="12"/>
    </row>
    <row r="144" s="2" customFormat="1" ht="380" customHeight="1" spans="1:11">
      <c r="A144" s="32"/>
      <c r="B144" s="11" t="s">
        <v>467</v>
      </c>
      <c r="C144" s="14" t="str">
        <f>_xlfn.DISPIMG("ID_4AFF39FC43004176A127D4AD4F557C93",1)</f>
        <v>=DISPIMG("ID_4AFF39FC43004176A127D4AD4F557C93",1)</v>
      </c>
      <c r="D144" s="13" t="s">
        <v>468</v>
      </c>
      <c r="E144" s="23">
        <v>3</v>
      </c>
      <c r="F144" s="13" t="s">
        <v>469</v>
      </c>
      <c r="G144" s="12" t="s">
        <v>13</v>
      </c>
      <c r="H144" s="12" t="s">
        <v>14</v>
      </c>
      <c r="I144" s="13" t="s">
        <v>268</v>
      </c>
      <c r="J144" s="39">
        <f>ABS(2.2)</f>
        <v>2.2</v>
      </c>
      <c r="K144" s="12"/>
    </row>
    <row r="145" s="2" customFormat="1" ht="380" customHeight="1" spans="1:11">
      <c r="A145" s="10"/>
      <c r="B145" s="11" t="s">
        <v>470</v>
      </c>
      <c r="C145" s="14" t="str">
        <f>_xlfn.DISPIMG("ID_B71A96C755E940B68842BB3F286F926E",1)</f>
        <v>=DISPIMG("ID_B71A96C755E940B68842BB3F286F926E",1)</v>
      </c>
      <c r="D145" s="13" t="s">
        <v>471</v>
      </c>
      <c r="E145" s="23">
        <v>1</v>
      </c>
      <c r="F145" s="13" t="s">
        <v>472</v>
      </c>
      <c r="G145" s="12" t="s">
        <v>13</v>
      </c>
      <c r="H145" s="12" t="s">
        <v>14</v>
      </c>
      <c r="I145" s="13" t="s">
        <v>473</v>
      </c>
      <c r="J145" s="14">
        <v>2.21</v>
      </c>
      <c r="K145" s="12"/>
    </row>
    <row r="146" s="2" customFormat="1" ht="380" customHeight="1" spans="1:12">
      <c r="A146" s="10"/>
      <c r="B146" s="11" t="s">
        <v>474</v>
      </c>
      <c r="C146" s="14" t="str">
        <f>_xlfn.DISPIMG("ID_2CDBCECA78244CE7BB994FB1EBACF337",1)</f>
        <v>=DISPIMG("ID_2CDBCECA78244CE7BB994FB1EBACF337",1)</v>
      </c>
      <c r="D146" s="13" t="s">
        <v>475</v>
      </c>
      <c r="E146" s="23">
        <v>1</v>
      </c>
      <c r="F146" s="13" t="s">
        <v>476</v>
      </c>
      <c r="G146" s="12" t="s">
        <v>13</v>
      </c>
      <c r="H146" s="12" t="s">
        <v>14</v>
      </c>
      <c r="I146" s="13" t="s">
        <v>477</v>
      </c>
      <c r="J146" s="14">
        <v>2.36</v>
      </c>
      <c r="K146" s="12"/>
      <c r="L146" s="14"/>
    </row>
    <row r="147" s="2" customFormat="1" ht="380" customHeight="1" spans="1:11">
      <c r="A147" s="10"/>
      <c r="B147" s="11" t="s">
        <v>474</v>
      </c>
      <c r="C147" s="14" t="str">
        <f>_xlfn.DISPIMG("ID_12E02659E3194F7D8C3D6A86D7A705D5",1)</f>
        <v>=DISPIMG("ID_12E02659E3194F7D8C3D6A86D7A705D5",1)</v>
      </c>
      <c r="D147" s="13" t="s">
        <v>478</v>
      </c>
      <c r="E147" s="23">
        <v>1</v>
      </c>
      <c r="F147" s="13" t="s">
        <v>479</v>
      </c>
      <c r="G147" s="12" t="s">
        <v>13</v>
      </c>
      <c r="H147" s="12" t="s">
        <v>14</v>
      </c>
      <c r="I147" s="13" t="s">
        <v>212</v>
      </c>
      <c r="J147" s="14">
        <v>2.37</v>
      </c>
      <c r="K147" s="12"/>
    </row>
    <row r="148" s="2" customFormat="1" ht="380" customHeight="1" spans="1:11">
      <c r="A148" s="10"/>
      <c r="B148" s="11" t="s">
        <v>480</v>
      </c>
      <c r="C148" s="14" t="str">
        <f>_xlfn.DISPIMG("ID_219E10CDA1424E368C15EC0E448A7E40",1)</f>
        <v>=DISPIMG("ID_219E10CDA1424E368C15EC0E448A7E40",1)</v>
      </c>
      <c r="D148" s="13" t="s">
        <v>481</v>
      </c>
      <c r="E148" s="23">
        <v>2</v>
      </c>
      <c r="F148" s="13" t="s">
        <v>482</v>
      </c>
      <c r="G148" s="12" t="s">
        <v>13</v>
      </c>
      <c r="H148" s="12" t="s">
        <v>14</v>
      </c>
      <c r="I148" s="11" t="s">
        <v>321</v>
      </c>
      <c r="J148" s="14">
        <v>2.39</v>
      </c>
      <c r="K148" s="12"/>
    </row>
    <row r="149" s="2" customFormat="1" ht="380" customHeight="1" spans="1:11">
      <c r="A149" s="10"/>
      <c r="B149" s="11" t="s">
        <v>483</v>
      </c>
      <c r="C149" s="14" t="str">
        <f>_xlfn.DISPIMG("ID_0DDC99BB4C534F71AE4D87694AEBB4D8",1)</f>
        <v>=DISPIMG("ID_0DDC99BB4C534F71AE4D87694AEBB4D8",1)</v>
      </c>
      <c r="D149" s="13" t="s">
        <v>481</v>
      </c>
      <c r="E149" s="23">
        <v>1</v>
      </c>
      <c r="F149" s="13" t="s">
        <v>484</v>
      </c>
      <c r="G149" s="12" t="s">
        <v>13</v>
      </c>
      <c r="H149" s="12" t="s">
        <v>14</v>
      </c>
      <c r="I149" s="11" t="s">
        <v>321</v>
      </c>
      <c r="J149" s="39"/>
      <c r="K149" s="12"/>
    </row>
    <row r="150" s="2" customFormat="1" ht="380" customHeight="1" spans="1:11">
      <c r="A150" s="15"/>
      <c r="B150" s="11" t="s">
        <v>483</v>
      </c>
      <c r="C150" s="14" t="str">
        <f>_xlfn.DISPIMG("ID_8046E2A2AE724500BFE9354823767032",1)</f>
        <v>=DISPIMG("ID_8046E2A2AE724500BFE9354823767032",1)</v>
      </c>
      <c r="D150" s="13" t="s">
        <v>481</v>
      </c>
      <c r="E150" s="23">
        <v>1</v>
      </c>
      <c r="F150" s="13" t="s">
        <v>485</v>
      </c>
      <c r="G150" s="12" t="s">
        <v>13</v>
      </c>
      <c r="H150" s="12" t="s">
        <v>14</v>
      </c>
      <c r="I150" s="11" t="s">
        <v>321</v>
      </c>
      <c r="J150" s="39">
        <v>2.4</v>
      </c>
      <c r="K150" s="12"/>
    </row>
    <row r="151" s="2" customFormat="1" ht="380" customHeight="1" spans="1:11">
      <c r="A151" s="10"/>
      <c r="B151" s="11" t="s">
        <v>486</v>
      </c>
      <c r="C151" s="14" t="str">
        <f>_xlfn.DISPIMG("ID_17FDBCD27EAC4822B5C4CCA9AD716276",1)</f>
        <v>=DISPIMG("ID_17FDBCD27EAC4822B5C4CCA9AD716276",1)</v>
      </c>
      <c r="D151" s="13" t="s">
        <v>478</v>
      </c>
      <c r="E151" s="23">
        <v>1</v>
      </c>
      <c r="F151" s="13" t="s">
        <v>487</v>
      </c>
      <c r="G151" s="12" t="s">
        <v>13</v>
      </c>
      <c r="H151" s="12" t="s">
        <v>14</v>
      </c>
      <c r="I151" s="11" t="s">
        <v>321</v>
      </c>
      <c r="J151" s="14">
        <v>2.41</v>
      </c>
      <c r="K151" s="12"/>
    </row>
    <row r="152" s="2" customFormat="1" ht="380" customHeight="1" spans="1:11">
      <c r="A152" s="10"/>
      <c r="B152" s="33" t="s">
        <v>488</v>
      </c>
      <c r="C152" s="14" t="str">
        <f>_xlfn.DISPIMG("ID_7E5C76C3245841779424A4711B039D04",1)</f>
        <v>=DISPIMG("ID_7E5C76C3245841779424A4711B039D04",1)</v>
      </c>
      <c r="D152" s="34" t="s">
        <v>478</v>
      </c>
      <c r="E152" s="23">
        <v>1</v>
      </c>
      <c r="F152" s="13" t="s">
        <v>489</v>
      </c>
      <c r="G152" s="12" t="s">
        <v>13</v>
      </c>
      <c r="H152" s="12" t="s">
        <v>14</v>
      </c>
      <c r="I152" s="11" t="s">
        <v>321</v>
      </c>
      <c r="J152" s="12"/>
      <c r="K152" s="12"/>
    </row>
    <row r="153" s="2" customFormat="1" ht="380" customHeight="1" spans="1:11">
      <c r="A153" s="10"/>
      <c r="B153" s="11" t="s">
        <v>490</v>
      </c>
      <c r="C153" s="14" t="str">
        <f>_xlfn.DISPIMG("ID_61925DB6C71444DC8C08FD352AD617C5",1)</f>
        <v>=DISPIMG("ID_61925DB6C71444DC8C08FD352AD617C5",1)</v>
      </c>
      <c r="D153" s="13" t="s">
        <v>491</v>
      </c>
      <c r="E153" s="23">
        <v>1</v>
      </c>
      <c r="F153" s="13" t="s">
        <v>492</v>
      </c>
      <c r="G153" s="12" t="s">
        <v>13</v>
      </c>
      <c r="H153" s="12" t="s">
        <v>14</v>
      </c>
      <c r="I153" s="11" t="s">
        <v>321</v>
      </c>
      <c r="J153" s="14">
        <v>2.85</v>
      </c>
      <c r="K153" s="12"/>
    </row>
    <row r="154" s="2" customFormat="1" ht="380" customHeight="1" spans="1:11">
      <c r="A154" s="10"/>
      <c r="B154" s="11" t="s">
        <v>493</v>
      </c>
      <c r="C154" s="14" t="str">
        <f>_xlfn.DISPIMG("ID_7091E8FE3BF94D7CB86B59E5BB42F8BB",1)</f>
        <v>=DISPIMG("ID_7091E8FE3BF94D7CB86B59E5BB42F8BB",1)</v>
      </c>
      <c r="D154" s="13" t="s">
        <v>494</v>
      </c>
      <c r="E154" s="23">
        <v>1</v>
      </c>
      <c r="F154" s="13" t="s">
        <v>495</v>
      </c>
      <c r="G154" s="12" t="s">
        <v>13</v>
      </c>
      <c r="H154" s="12" t="s">
        <v>14</v>
      </c>
      <c r="I154" s="11" t="s">
        <v>321</v>
      </c>
      <c r="J154" s="12"/>
      <c r="K154" s="12"/>
    </row>
    <row r="155" s="2" customFormat="1" ht="380" customHeight="1" spans="1:11">
      <c r="A155" s="10"/>
      <c r="B155" s="11" t="s">
        <v>496</v>
      </c>
      <c r="C155" s="14" t="str">
        <f>_xlfn.DISPIMG("ID_5F3D69B6B30A4C1FA5089C08682C49B7",1)</f>
        <v>=DISPIMG("ID_5F3D69B6B30A4C1FA5089C08682C49B7",1)</v>
      </c>
      <c r="D155" s="13" t="s">
        <v>478</v>
      </c>
      <c r="E155" s="23">
        <v>1</v>
      </c>
      <c r="F155" s="13" t="s">
        <v>497</v>
      </c>
      <c r="G155" s="12" t="s">
        <v>13</v>
      </c>
      <c r="H155" s="12" t="s">
        <v>14</v>
      </c>
      <c r="I155" s="13" t="s">
        <v>24</v>
      </c>
      <c r="J155" s="14">
        <v>2.44</v>
      </c>
      <c r="K155" s="25" t="s">
        <v>498</v>
      </c>
    </row>
    <row r="156" s="2" customFormat="1" ht="380" customHeight="1" spans="1:11">
      <c r="A156" s="10"/>
      <c r="B156" s="13" t="s">
        <v>499</v>
      </c>
      <c r="C156" s="14" t="str">
        <f>_xlfn.DISPIMG("ID_91266211E29640F09BEEAA6122B0F34A",1)</f>
        <v>=DISPIMG("ID_91266211E29640F09BEEAA6122B0F34A",1)</v>
      </c>
      <c r="D156" s="13" t="s">
        <v>478</v>
      </c>
      <c r="E156" s="23">
        <v>1</v>
      </c>
      <c r="F156" s="38" t="s">
        <v>500</v>
      </c>
      <c r="G156" s="12" t="s">
        <v>13</v>
      </c>
      <c r="H156" s="12" t="s">
        <v>14</v>
      </c>
      <c r="I156" s="13" t="s">
        <v>365</v>
      </c>
      <c r="J156" s="14">
        <v>2.45</v>
      </c>
      <c r="K156" s="25" t="s">
        <v>498</v>
      </c>
    </row>
    <row r="157" s="2" customFormat="1" ht="380" customHeight="1" spans="1:11">
      <c r="A157" s="10"/>
      <c r="B157" s="11" t="s">
        <v>501</v>
      </c>
      <c r="C157" s="14" t="str">
        <f>_xlfn.DISPIMG("ID_41A70210ACFF4351BD3DE6C0A3C57250",1)</f>
        <v>=DISPIMG("ID_41A70210ACFF4351BD3DE6C0A3C57250",1)</v>
      </c>
      <c r="D157" s="13" t="s">
        <v>502</v>
      </c>
      <c r="E157" s="23">
        <v>1</v>
      </c>
      <c r="F157" s="13" t="s">
        <v>503</v>
      </c>
      <c r="G157" s="12" t="s">
        <v>13</v>
      </c>
      <c r="H157" s="12" t="s">
        <v>14</v>
      </c>
      <c r="I157" s="13" t="s">
        <v>504</v>
      </c>
      <c r="J157" s="14">
        <v>2.79</v>
      </c>
      <c r="K157" s="12"/>
    </row>
    <row r="158" s="2" customFormat="1" ht="380" customHeight="1" spans="1:11">
      <c r="A158" s="15"/>
      <c r="B158" s="11" t="s">
        <v>505</v>
      </c>
      <c r="C158" s="14" t="str">
        <f>_xlfn.DISPIMG("ID_37E1C7DB60AD4191A53FE1B81A4FBFD3",1)</f>
        <v>=DISPIMG("ID_37E1C7DB60AD4191A53FE1B81A4FBFD3",1)</v>
      </c>
      <c r="D158" s="13" t="s">
        <v>502</v>
      </c>
      <c r="E158" s="23">
        <v>1</v>
      </c>
      <c r="F158" s="13" t="s">
        <v>506</v>
      </c>
      <c r="G158" s="12" t="s">
        <v>13</v>
      </c>
      <c r="H158" s="12" t="s">
        <v>14</v>
      </c>
      <c r="I158" s="13" t="s">
        <v>507</v>
      </c>
      <c r="J158" s="14">
        <v>2.8</v>
      </c>
      <c r="K158" s="12"/>
    </row>
    <row r="159" s="2" customFormat="1" ht="380" customHeight="1" spans="1:11">
      <c r="A159" s="15"/>
      <c r="B159" s="11" t="s">
        <v>508</v>
      </c>
      <c r="C159" s="14" t="str">
        <f>_xlfn.DISPIMG("ID_D0BB00854D0841609FB68806DC8F267D",1)</f>
        <v>=DISPIMG("ID_D0BB00854D0841609FB68806DC8F267D",1)</v>
      </c>
      <c r="D159" s="13" t="s">
        <v>509</v>
      </c>
      <c r="E159" s="23">
        <v>1</v>
      </c>
      <c r="F159" s="13" t="s">
        <v>510</v>
      </c>
      <c r="G159" s="12" t="s">
        <v>13</v>
      </c>
      <c r="H159" s="12" t="s">
        <v>14</v>
      </c>
      <c r="I159" s="13" t="s">
        <v>507</v>
      </c>
      <c r="J159" s="14">
        <v>2.81</v>
      </c>
      <c r="K159" s="12"/>
    </row>
    <row r="160" s="2" customFormat="1" ht="380" customHeight="1" spans="1:11">
      <c r="A160" s="10"/>
      <c r="B160" s="35" t="s">
        <v>511</v>
      </c>
      <c r="C160" s="14" t="str">
        <f>_xlfn.DISPIMG("ID_B8E44BF53EC54D2291CE726A46374980",1)</f>
        <v>=DISPIMG("ID_B8E44BF53EC54D2291CE726A46374980",1)</v>
      </c>
      <c r="D160" s="13" t="s">
        <v>478</v>
      </c>
      <c r="E160" s="23">
        <v>1</v>
      </c>
      <c r="F160" s="38" t="s">
        <v>512</v>
      </c>
      <c r="G160" s="12" t="s">
        <v>13</v>
      </c>
      <c r="H160" s="12" t="s">
        <v>14</v>
      </c>
      <c r="I160" s="13" t="s">
        <v>365</v>
      </c>
      <c r="J160" s="14">
        <v>2.1</v>
      </c>
      <c r="K160" s="12"/>
    </row>
    <row r="161" s="2" customFormat="1" ht="380" customHeight="1" spans="1:11">
      <c r="A161" s="10"/>
      <c r="B161" s="11" t="s">
        <v>513</v>
      </c>
      <c r="C161" s="14" t="str">
        <f>_xlfn.DISPIMG("ID_2EE2FF8521B14114AEAC88825B5503A8",1)</f>
        <v>=DISPIMG("ID_2EE2FF8521B14114AEAC88825B5503A8",1)</v>
      </c>
      <c r="D161" s="13" t="s">
        <v>478</v>
      </c>
      <c r="E161" s="23">
        <v>1</v>
      </c>
      <c r="F161" s="13" t="s">
        <v>514</v>
      </c>
      <c r="G161" s="12" t="s">
        <v>13</v>
      </c>
      <c r="H161" s="12" t="s">
        <v>14</v>
      </c>
      <c r="I161" s="13" t="s">
        <v>365</v>
      </c>
      <c r="J161" s="14">
        <v>2.2</v>
      </c>
      <c r="K161" s="12"/>
    </row>
    <row r="162" s="2" customFormat="1" ht="380" customHeight="1" spans="1:11">
      <c r="A162" s="10"/>
      <c r="B162" s="11" t="s">
        <v>515</v>
      </c>
      <c r="C162" s="14" t="str">
        <f>_xlfn.DISPIMG("ID_7D08E99805AF47EE91FAB47ADFBA20C0",1)</f>
        <v>=DISPIMG("ID_7D08E99805AF47EE91FAB47ADFBA20C0",1)</v>
      </c>
      <c r="D162" s="13" t="s">
        <v>478</v>
      </c>
      <c r="E162" s="23">
        <v>1</v>
      </c>
      <c r="F162" s="13" t="s">
        <v>516</v>
      </c>
      <c r="G162" s="12" t="s">
        <v>13</v>
      </c>
      <c r="H162" s="12" t="s">
        <v>14</v>
      </c>
      <c r="I162" s="13" t="s">
        <v>365</v>
      </c>
      <c r="J162" s="14">
        <v>2.3</v>
      </c>
      <c r="K162" s="25" t="s">
        <v>498</v>
      </c>
    </row>
    <row r="163" s="2" customFormat="1" ht="380" customHeight="1" spans="1:11">
      <c r="A163" s="10"/>
      <c r="B163" s="11" t="s">
        <v>517</v>
      </c>
      <c r="C163" s="14" t="str">
        <f>_xlfn.DISPIMG("ID_181FE1FF88974A41902EE84D6450D82A",1)</f>
        <v>=DISPIMG("ID_181FE1FF88974A41902EE84D6450D82A",1)</v>
      </c>
      <c r="D163" s="13" t="s">
        <v>478</v>
      </c>
      <c r="E163" s="23">
        <v>1</v>
      </c>
      <c r="F163" s="13" t="s">
        <v>518</v>
      </c>
      <c r="G163" s="12" t="s">
        <v>13</v>
      </c>
      <c r="H163" s="12" t="s">
        <v>14</v>
      </c>
      <c r="I163" s="13" t="s">
        <v>15</v>
      </c>
      <c r="J163" s="14">
        <v>2.4</v>
      </c>
      <c r="K163" s="12"/>
    </row>
    <row r="164" s="2" customFormat="1" ht="380" customHeight="1" spans="1:11">
      <c r="A164" s="10"/>
      <c r="B164" s="11" t="s">
        <v>519</v>
      </c>
      <c r="C164" s="14" t="str">
        <f>_xlfn.DISPIMG("ID_B46D65A1ACF74E7CBFFDB181ECAEAE8A",1)</f>
        <v>=DISPIMG("ID_B46D65A1ACF74E7CBFFDB181ECAEAE8A",1)</v>
      </c>
      <c r="D164" s="13" t="s">
        <v>478</v>
      </c>
      <c r="E164" s="23">
        <v>1</v>
      </c>
      <c r="F164" s="13" t="s">
        <v>520</v>
      </c>
      <c r="G164" s="12" t="s">
        <v>13</v>
      </c>
      <c r="H164" s="12" t="s">
        <v>14</v>
      </c>
      <c r="I164" s="13" t="s">
        <v>365</v>
      </c>
      <c r="J164" s="14">
        <v>2.5</v>
      </c>
      <c r="K164" s="12"/>
    </row>
    <row r="165" s="2" customFormat="1" ht="380" customHeight="1" spans="1:11">
      <c r="A165" s="10"/>
      <c r="B165" s="11" t="s">
        <v>521</v>
      </c>
      <c r="C165" s="14" t="str">
        <f>_xlfn.DISPIMG("ID_34766BDE6C6B4A10ADEE6C67DD879DB9",1)</f>
        <v>=DISPIMG("ID_34766BDE6C6B4A10ADEE6C67DD879DB9",1)</v>
      </c>
      <c r="D165" s="13" t="s">
        <v>478</v>
      </c>
      <c r="E165" s="23">
        <v>1</v>
      </c>
      <c r="F165" s="13" t="s">
        <v>522</v>
      </c>
      <c r="G165" s="12" t="s">
        <v>13</v>
      </c>
      <c r="H165" s="12" t="s">
        <v>14</v>
      </c>
      <c r="I165" s="13" t="s">
        <v>365</v>
      </c>
      <c r="J165" s="14">
        <v>2.6</v>
      </c>
      <c r="K165" s="12"/>
    </row>
    <row r="166" s="2" customFormat="1" ht="380" customHeight="1" spans="1:11">
      <c r="A166" s="10"/>
      <c r="B166" s="11" t="s">
        <v>523</v>
      </c>
      <c r="C166" s="14" t="str">
        <f>_xlfn.DISPIMG("ID_3D33BC5065AB4F6185DB59C5BD6B9603",1)</f>
        <v>=DISPIMG("ID_3D33BC5065AB4F6185DB59C5BD6B9603",1)</v>
      </c>
      <c r="D166" s="13" t="s">
        <v>524</v>
      </c>
      <c r="E166" s="23">
        <v>1</v>
      </c>
      <c r="F166" s="13" t="s">
        <v>525</v>
      </c>
      <c r="G166" s="12" t="s">
        <v>13</v>
      </c>
      <c r="H166" s="12" t="s">
        <v>14</v>
      </c>
      <c r="I166" s="13" t="s">
        <v>212</v>
      </c>
      <c r="J166" s="14">
        <v>2.7</v>
      </c>
      <c r="K166" s="12"/>
    </row>
    <row r="167" s="2" customFormat="1" ht="380" customHeight="1" spans="1:11">
      <c r="A167" s="10"/>
      <c r="B167" s="11" t="s">
        <v>526</v>
      </c>
      <c r="C167" s="14" t="str">
        <f>_xlfn.DISPIMG("ID_AFDDA03032904FBD92317A6B108BF5C7",1)</f>
        <v>=DISPIMG("ID_AFDDA03032904FBD92317A6B108BF5C7",1)</v>
      </c>
      <c r="D167" s="13" t="s">
        <v>478</v>
      </c>
      <c r="E167" s="23">
        <v>1</v>
      </c>
      <c r="F167" s="13" t="s">
        <v>527</v>
      </c>
      <c r="G167" s="12" t="s">
        <v>13</v>
      </c>
      <c r="H167" s="12" t="s">
        <v>14</v>
      </c>
      <c r="I167" s="13" t="s">
        <v>365</v>
      </c>
      <c r="J167" s="14">
        <v>2.8</v>
      </c>
      <c r="K167" s="12"/>
    </row>
    <row r="168" s="2" customFormat="1" ht="380" customHeight="1" spans="1:11">
      <c r="A168" s="10"/>
      <c r="B168" s="11" t="s">
        <v>528</v>
      </c>
      <c r="C168" s="14" t="str">
        <f>_xlfn.DISPIMG("ID_B931BCDDAD8F43CFAA995DF2A6906B04",1)</f>
        <v>=DISPIMG("ID_B931BCDDAD8F43CFAA995DF2A6906B04",1)</v>
      </c>
      <c r="D168" s="13" t="s">
        <v>478</v>
      </c>
      <c r="E168" s="23">
        <v>1</v>
      </c>
      <c r="F168" s="13" t="s">
        <v>529</v>
      </c>
      <c r="G168" s="12" t="s">
        <v>13</v>
      </c>
      <c r="H168" s="12" t="s">
        <v>14</v>
      </c>
      <c r="I168" s="13" t="s">
        <v>365</v>
      </c>
      <c r="J168" s="39">
        <v>2.1</v>
      </c>
      <c r="K168" s="12"/>
    </row>
    <row r="169" s="2" customFormat="1" ht="380" customHeight="1" spans="1:11">
      <c r="A169" s="10"/>
      <c r="B169" s="11" t="s">
        <v>530</v>
      </c>
      <c r="C169" s="14" t="str">
        <f>_xlfn.DISPIMG("ID_EE528F7E242F4D29AB5509552A06CC97",1)</f>
        <v>=DISPIMG("ID_EE528F7E242F4D29AB5509552A06CC97",1)</v>
      </c>
      <c r="D169" s="13" t="s">
        <v>478</v>
      </c>
      <c r="E169" s="23">
        <v>1</v>
      </c>
      <c r="F169" s="13" t="s">
        <v>531</v>
      </c>
      <c r="G169" s="12" t="s">
        <v>13</v>
      </c>
      <c r="H169" s="12" t="s">
        <v>14</v>
      </c>
      <c r="I169" s="13" t="s">
        <v>365</v>
      </c>
      <c r="J169" s="14">
        <v>2.11</v>
      </c>
      <c r="K169" s="12"/>
    </row>
    <row r="170" s="2" customFormat="1" ht="380" customHeight="1" spans="1:11">
      <c r="A170" s="10"/>
      <c r="B170" s="11" t="s">
        <v>532</v>
      </c>
      <c r="C170" s="14" t="str">
        <f>_xlfn.DISPIMG("ID_5D53E6CF2D9A467BB0961E34A7D41381",1)</f>
        <v>=DISPIMG("ID_5D53E6CF2D9A467BB0961E34A7D41381",1)</v>
      </c>
      <c r="D170" s="13" t="s">
        <v>478</v>
      </c>
      <c r="E170" s="23">
        <v>1</v>
      </c>
      <c r="F170" s="13" t="s">
        <v>533</v>
      </c>
      <c r="G170" s="12" t="s">
        <v>13</v>
      </c>
      <c r="H170" s="12" t="s">
        <v>14</v>
      </c>
      <c r="I170" s="13" t="s">
        <v>365</v>
      </c>
      <c r="J170" s="14">
        <v>2.12</v>
      </c>
      <c r="K170" s="12"/>
    </row>
    <row r="171" s="2" customFormat="1" ht="380" customHeight="1" spans="1:11">
      <c r="A171" s="10"/>
      <c r="B171" s="11" t="s">
        <v>534</v>
      </c>
      <c r="C171" s="14" t="str">
        <f>_xlfn.DISPIMG("ID_FCFDE7917A87453EA374EC89528758A3",1)</f>
        <v>=DISPIMG("ID_FCFDE7917A87453EA374EC89528758A3",1)</v>
      </c>
      <c r="D171" s="13" t="s">
        <v>478</v>
      </c>
      <c r="E171" s="23">
        <v>1</v>
      </c>
      <c r="F171" s="13" t="s">
        <v>535</v>
      </c>
      <c r="G171" s="12" t="s">
        <v>13</v>
      </c>
      <c r="H171" s="12" t="s">
        <v>14</v>
      </c>
      <c r="I171" s="13" t="s">
        <v>365</v>
      </c>
      <c r="J171" s="14">
        <v>2.13</v>
      </c>
      <c r="K171" s="12"/>
    </row>
    <row r="172" s="2" customFormat="1" ht="380" customHeight="1" spans="1:11">
      <c r="A172" s="10"/>
      <c r="B172" s="11" t="s">
        <v>536</v>
      </c>
      <c r="C172" s="14" t="str">
        <f>_xlfn.DISPIMG("ID_0A05ABB35F434F43A7741E7BB8719C84",1)</f>
        <v>=DISPIMG("ID_0A05ABB35F434F43A7741E7BB8719C84",1)</v>
      </c>
      <c r="D172" s="13" t="s">
        <v>478</v>
      </c>
      <c r="E172" s="23">
        <v>1</v>
      </c>
      <c r="F172" s="13" t="s">
        <v>537</v>
      </c>
      <c r="G172" s="12" t="s">
        <v>13</v>
      </c>
      <c r="H172" s="12" t="s">
        <v>14</v>
      </c>
      <c r="I172" s="13" t="s">
        <v>365</v>
      </c>
      <c r="J172" s="14">
        <v>2.14</v>
      </c>
      <c r="K172" s="12"/>
    </row>
    <row r="173" s="2" customFormat="1" ht="380" customHeight="1" spans="1:11">
      <c r="A173" s="10"/>
      <c r="B173" s="11" t="s">
        <v>538</v>
      </c>
      <c r="C173" s="14" t="str">
        <f>_xlfn.DISPIMG("ID_F40775DD468043A7B1656B174E1F42D5",1)</f>
        <v>=DISPIMG("ID_F40775DD468043A7B1656B174E1F42D5",1)</v>
      </c>
      <c r="D173" s="13" t="s">
        <v>478</v>
      </c>
      <c r="E173" s="23">
        <v>1</v>
      </c>
      <c r="F173" s="13" t="s">
        <v>539</v>
      </c>
      <c r="G173" s="12" t="s">
        <v>13</v>
      </c>
      <c r="H173" s="12" t="s">
        <v>14</v>
      </c>
      <c r="I173" s="13" t="s">
        <v>365</v>
      </c>
      <c r="J173" s="14">
        <v>2.15</v>
      </c>
      <c r="K173" s="12"/>
    </row>
    <row r="174" s="2" customFormat="1" ht="380" customHeight="1" spans="1:11">
      <c r="A174" s="10"/>
      <c r="B174" s="11" t="s">
        <v>540</v>
      </c>
      <c r="C174" s="14" t="str">
        <f>_xlfn.DISPIMG("ID_F8B2D1B0DCA6450081062EDFC6390DBB",1)</f>
        <v>=DISPIMG("ID_F8B2D1B0DCA6450081062EDFC6390DBB",1)</v>
      </c>
      <c r="D174" s="13" t="s">
        <v>478</v>
      </c>
      <c r="E174" s="23">
        <v>1</v>
      </c>
      <c r="F174" s="13" t="s">
        <v>541</v>
      </c>
      <c r="G174" s="12" t="s">
        <v>13</v>
      </c>
      <c r="H174" s="12" t="s">
        <v>14</v>
      </c>
      <c r="I174" s="13" t="s">
        <v>365</v>
      </c>
      <c r="J174" s="14">
        <v>2.16</v>
      </c>
      <c r="K174" s="12"/>
    </row>
    <row r="175" s="2" customFormat="1" ht="380" customHeight="1" spans="1:11">
      <c r="A175" s="10"/>
      <c r="B175" s="11" t="s">
        <v>542</v>
      </c>
      <c r="C175" s="14" t="str">
        <f>_xlfn.DISPIMG("ID_0AD6F27D549E4EBD96C1DD82BDC6C30E",1)</f>
        <v>=DISPIMG("ID_0AD6F27D549E4EBD96C1DD82BDC6C30E",1)</v>
      </c>
      <c r="D175" s="13" t="s">
        <v>478</v>
      </c>
      <c r="E175" s="23">
        <v>1</v>
      </c>
      <c r="F175" s="13" t="s">
        <v>543</v>
      </c>
      <c r="G175" s="12" t="s">
        <v>13</v>
      </c>
      <c r="H175" s="12" t="s">
        <v>14</v>
      </c>
      <c r="I175" s="13" t="s">
        <v>365</v>
      </c>
      <c r="J175" s="14">
        <v>2.17</v>
      </c>
      <c r="K175" s="12"/>
    </row>
    <row r="176" s="2" customFormat="1" ht="380" customHeight="1" spans="1:11">
      <c r="A176" s="10"/>
      <c r="B176" s="11" t="s">
        <v>544</v>
      </c>
      <c r="C176" s="14" t="str">
        <f>_xlfn.DISPIMG("ID_2AA313B7ED6742188CCE0E630607B2F9",1)</f>
        <v>=DISPIMG("ID_2AA313B7ED6742188CCE0E630607B2F9",1)</v>
      </c>
      <c r="D176" s="13" t="s">
        <v>478</v>
      </c>
      <c r="E176" s="23">
        <v>1</v>
      </c>
      <c r="F176" s="13" t="s">
        <v>545</v>
      </c>
      <c r="G176" s="12" t="s">
        <v>13</v>
      </c>
      <c r="H176" s="12" t="s">
        <v>14</v>
      </c>
      <c r="I176" s="13" t="s">
        <v>365</v>
      </c>
      <c r="J176" s="14">
        <v>2.18</v>
      </c>
      <c r="K176" s="12"/>
    </row>
    <row r="177" s="2" customFormat="1" ht="380" customHeight="1" spans="1:11">
      <c r="A177" s="10"/>
      <c r="B177" s="11" t="s">
        <v>546</v>
      </c>
      <c r="C177" s="14" t="str">
        <f>_xlfn.DISPIMG("ID_03921BBB10494634BB37E86AB1E2BF89",1)</f>
        <v>=DISPIMG("ID_03921BBB10494634BB37E86AB1E2BF89",1)</v>
      </c>
      <c r="D177" s="13" t="s">
        <v>547</v>
      </c>
      <c r="E177" s="23">
        <v>3</v>
      </c>
      <c r="F177" s="13" t="s">
        <v>548</v>
      </c>
      <c r="G177" s="12" t="s">
        <v>13</v>
      </c>
      <c r="H177" s="12" t="s">
        <v>14</v>
      </c>
      <c r="I177" s="13" t="s">
        <v>268</v>
      </c>
      <c r="J177" s="14">
        <v>2.48</v>
      </c>
      <c r="K177" s="12"/>
    </row>
    <row r="178" s="2" customFormat="1" ht="380" customHeight="1" spans="1:11">
      <c r="A178" s="10"/>
      <c r="B178" s="11" t="s">
        <v>549</v>
      </c>
      <c r="C178" s="14" t="str">
        <f>_xlfn.DISPIMG("ID_E79051DFFBEE409387A5081B9315E5BE",1)</f>
        <v>=DISPIMG("ID_E79051DFFBEE409387A5081B9315E5BE",1)</v>
      </c>
      <c r="D178" s="13" t="s">
        <v>478</v>
      </c>
      <c r="E178" s="23">
        <v>1</v>
      </c>
      <c r="F178" s="13" t="s">
        <v>550</v>
      </c>
      <c r="G178" s="12" t="s">
        <v>13</v>
      </c>
      <c r="H178" s="12" t="s">
        <v>14</v>
      </c>
      <c r="I178" s="13" t="s">
        <v>365</v>
      </c>
      <c r="J178" s="39">
        <v>2.5</v>
      </c>
      <c r="K178" s="12"/>
    </row>
    <row r="179" s="2" customFormat="1" ht="380" customHeight="1" spans="1:11">
      <c r="A179" s="10"/>
      <c r="B179" s="11" t="s">
        <v>551</v>
      </c>
      <c r="C179" s="14" t="str">
        <f>_xlfn.DISPIMG("ID_9903732EECA64970BF02224A82703977",1)</f>
        <v>=DISPIMG("ID_9903732EECA64970BF02224A82703977",1)</v>
      </c>
      <c r="D179" s="13" t="s">
        <v>478</v>
      </c>
      <c r="E179" s="23">
        <v>1</v>
      </c>
      <c r="F179" s="13" t="s">
        <v>552</v>
      </c>
      <c r="G179" s="12" t="s">
        <v>13</v>
      </c>
      <c r="H179" s="12" t="s">
        <v>14</v>
      </c>
      <c r="I179" s="13" t="s">
        <v>365</v>
      </c>
      <c r="J179" s="14">
        <v>2.51</v>
      </c>
      <c r="K179" s="12"/>
    </row>
    <row r="180" s="2" customFormat="1" ht="380" customHeight="1" spans="1:11">
      <c r="A180" s="10"/>
      <c r="B180" s="11" t="s">
        <v>553</v>
      </c>
      <c r="C180" s="14" t="str">
        <f>_xlfn.DISPIMG("ID_6CB03ED5878B45A283529F7F2B9B3015",1)</f>
        <v>=DISPIMG("ID_6CB03ED5878B45A283529F7F2B9B3015",1)</v>
      </c>
      <c r="D180" s="13" t="s">
        <v>478</v>
      </c>
      <c r="E180" s="23">
        <v>1</v>
      </c>
      <c r="F180" s="13" t="s">
        <v>554</v>
      </c>
      <c r="G180" s="12" t="s">
        <v>13</v>
      </c>
      <c r="H180" s="12" t="s">
        <v>14</v>
      </c>
      <c r="I180" s="13" t="s">
        <v>365</v>
      </c>
      <c r="J180" s="14">
        <v>2.52</v>
      </c>
      <c r="K180" s="12"/>
    </row>
    <row r="181" s="2" customFormat="1" ht="380" customHeight="1" spans="1:11">
      <c r="A181" s="10"/>
      <c r="B181" s="11" t="s">
        <v>555</v>
      </c>
      <c r="C181" s="14" t="str">
        <f>_xlfn.DISPIMG("ID_E508099EA155481CBD9AF11E47D58BD6",1)</f>
        <v>=DISPIMG("ID_E508099EA155481CBD9AF11E47D58BD6",1)</v>
      </c>
      <c r="D181" s="13" t="s">
        <v>556</v>
      </c>
      <c r="E181" s="23">
        <v>1</v>
      </c>
      <c r="F181" s="13" t="s">
        <v>557</v>
      </c>
      <c r="G181" s="12" t="s">
        <v>13</v>
      </c>
      <c r="H181" s="12" t="s">
        <v>14</v>
      </c>
      <c r="I181" s="13" t="s">
        <v>212</v>
      </c>
      <c r="J181" s="14">
        <v>2.53</v>
      </c>
      <c r="K181" s="12"/>
    </row>
    <row r="182" s="2" customFormat="1" ht="380" customHeight="1" spans="1:11">
      <c r="A182" s="10"/>
      <c r="B182" s="11" t="s">
        <v>558</v>
      </c>
      <c r="C182" s="14" t="str">
        <f>_xlfn.DISPIMG("ID_CC9D981DBEFD4945AD3393D6F27CB40F",1)</f>
        <v>=DISPIMG("ID_CC9D981DBEFD4945AD3393D6F27CB40F",1)</v>
      </c>
      <c r="D182" s="13" t="s">
        <v>559</v>
      </c>
      <c r="E182" s="23">
        <v>1</v>
      </c>
      <c r="F182" s="13" t="s">
        <v>560</v>
      </c>
      <c r="G182" s="12" t="s">
        <v>13</v>
      </c>
      <c r="H182" s="12" t="s">
        <v>14</v>
      </c>
      <c r="I182" s="13" t="s">
        <v>212</v>
      </c>
      <c r="J182" s="14">
        <v>2.54</v>
      </c>
      <c r="K182" s="12"/>
    </row>
    <row r="183" s="2" customFormat="1" ht="380" customHeight="1" spans="1:11">
      <c r="A183" s="10"/>
      <c r="B183" s="11" t="s">
        <v>561</v>
      </c>
      <c r="C183" s="14" t="str">
        <f>_xlfn.DISPIMG("ID_4A607BEC02B147C5AB750B27F7231606",1)</f>
        <v>=DISPIMG("ID_4A607BEC02B147C5AB750B27F7231606",1)</v>
      </c>
      <c r="D183" s="13" t="s">
        <v>562</v>
      </c>
      <c r="E183" s="23">
        <v>1</v>
      </c>
      <c r="F183" s="13" t="s">
        <v>563</v>
      </c>
      <c r="G183" s="12" t="s">
        <v>13</v>
      </c>
      <c r="H183" s="12" t="s">
        <v>14</v>
      </c>
      <c r="I183" s="13" t="s">
        <v>212</v>
      </c>
      <c r="J183" s="14">
        <v>2.55</v>
      </c>
      <c r="K183" s="12"/>
    </row>
    <row r="184" s="2" customFormat="1" ht="380" customHeight="1" spans="1:11">
      <c r="A184" s="10"/>
      <c r="B184" s="11" t="s">
        <v>564</v>
      </c>
      <c r="C184" s="14" t="str">
        <f>_xlfn.DISPIMG("ID_5BD15692AE1A4668AC94C2C4878B362D",1)</f>
        <v>=DISPIMG("ID_5BD15692AE1A4668AC94C2C4878B362D",1)</v>
      </c>
      <c r="D184" s="13" t="s">
        <v>478</v>
      </c>
      <c r="E184" s="23">
        <v>1</v>
      </c>
      <c r="F184" s="13" t="s">
        <v>565</v>
      </c>
      <c r="G184" s="12" t="s">
        <v>13</v>
      </c>
      <c r="H184" s="12" t="s">
        <v>14</v>
      </c>
      <c r="I184" s="13" t="s">
        <v>477</v>
      </c>
      <c r="J184" s="14">
        <v>2.56</v>
      </c>
      <c r="K184" s="12"/>
    </row>
    <row r="185" s="2" customFormat="1" ht="380" customHeight="1" spans="1:11">
      <c r="A185" s="10"/>
      <c r="B185" s="11" t="s">
        <v>566</v>
      </c>
      <c r="C185" s="14" t="str">
        <f>_xlfn.DISPIMG("ID_A07749743BDA4399872C68CDE8DE3F07",1)</f>
        <v>=DISPIMG("ID_A07749743BDA4399872C68CDE8DE3F07",1)</v>
      </c>
      <c r="D185" s="13" t="s">
        <v>567</v>
      </c>
      <c r="E185" s="23">
        <v>1</v>
      </c>
      <c r="F185" s="13" t="s">
        <v>568</v>
      </c>
      <c r="G185" s="12" t="s">
        <v>13</v>
      </c>
      <c r="H185" s="12" t="s">
        <v>14</v>
      </c>
      <c r="I185" s="13" t="s">
        <v>212</v>
      </c>
      <c r="J185" s="14">
        <v>2.57</v>
      </c>
      <c r="K185" s="12"/>
    </row>
    <row r="186" s="2" customFormat="1" ht="380" customHeight="1" spans="1:11">
      <c r="A186" s="20"/>
      <c r="B186" s="11" t="s">
        <v>569</v>
      </c>
      <c r="C186" s="14" t="str">
        <f>_xlfn.DISPIMG("ID_6DE8FA4DCFC94FC4977EA9C03EB6C289",1)</f>
        <v>=DISPIMG("ID_6DE8FA4DCFC94FC4977EA9C03EB6C289",1)</v>
      </c>
      <c r="D186" s="36" t="s">
        <v>570</v>
      </c>
      <c r="E186" s="23">
        <v>1</v>
      </c>
      <c r="F186" s="13" t="s">
        <v>571</v>
      </c>
      <c r="G186" s="12" t="s">
        <v>13</v>
      </c>
      <c r="H186" s="12" t="s">
        <v>14</v>
      </c>
      <c r="I186" s="13" t="s">
        <v>365</v>
      </c>
      <c r="J186" s="14">
        <v>2.58</v>
      </c>
      <c r="K186" s="12"/>
    </row>
    <row r="187" s="2" customFormat="1" ht="380" customHeight="1" spans="1:11">
      <c r="A187" s="20"/>
      <c r="B187" s="37" t="s">
        <v>572</v>
      </c>
      <c r="C187" s="14" t="str">
        <f>_xlfn.DISPIMG("ID_A54D882B74934D0B9A41245AC6E4D171",1)</f>
        <v>=DISPIMG("ID_A54D882B74934D0B9A41245AC6E4D171",1)</v>
      </c>
      <c r="D187" s="36" t="s">
        <v>573</v>
      </c>
      <c r="E187" s="23">
        <v>1</v>
      </c>
      <c r="F187" s="36" t="s">
        <v>574</v>
      </c>
      <c r="G187" s="12" t="s">
        <v>13</v>
      </c>
      <c r="H187" s="12" t="s">
        <v>14</v>
      </c>
      <c r="I187" s="13" t="s">
        <v>365</v>
      </c>
      <c r="J187" s="14"/>
      <c r="K187" s="12"/>
    </row>
    <row r="188" s="2" customFormat="1" ht="380" customHeight="1" spans="1:11">
      <c r="A188" s="20"/>
      <c r="B188" s="37" t="s">
        <v>572</v>
      </c>
      <c r="C188" s="14" t="str">
        <f>_xlfn.DISPIMG("ID_3FA5E44A75864973BC64362AE983E51E",1)</f>
        <v>=DISPIMG("ID_3FA5E44A75864973BC64362AE983E51E",1)</v>
      </c>
      <c r="D188" s="36" t="s">
        <v>573</v>
      </c>
      <c r="E188" s="23">
        <v>1</v>
      </c>
      <c r="F188" s="36" t="s">
        <v>574</v>
      </c>
      <c r="G188" s="12" t="s">
        <v>13</v>
      </c>
      <c r="H188" s="12" t="s">
        <v>14</v>
      </c>
      <c r="I188" s="13" t="s">
        <v>365</v>
      </c>
      <c r="J188" s="14"/>
      <c r="K188" s="12"/>
    </row>
    <row r="189" s="2" customFormat="1" ht="380" customHeight="1" spans="1:11">
      <c r="A189" s="20"/>
      <c r="B189" s="11" t="s">
        <v>575</v>
      </c>
      <c r="C189" s="14" t="str">
        <f>_xlfn.DISPIMG("ID_86A8191F18404A7CB27EE0138964179D",1)</f>
        <v>=DISPIMG("ID_86A8191F18404A7CB27EE0138964179D",1)</v>
      </c>
      <c r="D189" s="13" t="s">
        <v>478</v>
      </c>
      <c r="E189" s="23">
        <v>1</v>
      </c>
      <c r="F189" s="13" t="s">
        <v>576</v>
      </c>
      <c r="G189" s="12" t="s">
        <v>13</v>
      </c>
      <c r="H189" s="12" t="s">
        <v>14</v>
      </c>
      <c r="I189" s="13" t="s">
        <v>365</v>
      </c>
      <c r="J189" s="14">
        <v>2.59</v>
      </c>
      <c r="K189" s="12"/>
    </row>
    <row r="190" s="2" customFormat="1" ht="380" customHeight="1" spans="1:11">
      <c r="A190" s="20"/>
      <c r="B190" s="37" t="s">
        <v>577</v>
      </c>
      <c r="C190" s="14" t="str">
        <f>_xlfn.DISPIMG("ID_0CE065ED7D6C4E148C9E8801A6BEC909",1)</f>
        <v>=DISPIMG("ID_0CE065ED7D6C4E148C9E8801A6BEC909",1)</v>
      </c>
      <c r="D190" s="36" t="s">
        <v>578</v>
      </c>
      <c r="E190" s="23">
        <v>1</v>
      </c>
      <c r="F190" s="36" t="s">
        <v>579</v>
      </c>
      <c r="G190" s="12" t="s">
        <v>13</v>
      </c>
      <c r="H190" s="12" t="s">
        <v>14</v>
      </c>
      <c r="I190" s="13" t="s">
        <v>365</v>
      </c>
      <c r="J190" s="14"/>
      <c r="K190" s="12"/>
    </row>
    <row r="191" s="2" customFormat="1" ht="380" customHeight="1" spans="1:11">
      <c r="A191" s="20"/>
      <c r="B191" s="37" t="s">
        <v>577</v>
      </c>
      <c r="C191" s="14" t="str">
        <f>_xlfn.DISPIMG("ID_C3643DA2742D4186B0F6F06EB1C53BED",1)</f>
        <v>=DISPIMG("ID_C3643DA2742D4186B0F6F06EB1C53BED",1)</v>
      </c>
      <c r="D191" s="36" t="s">
        <v>578</v>
      </c>
      <c r="E191" s="23">
        <v>1</v>
      </c>
      <c r="F191" s="36" t="s">
        <v>579</v>
      </c>
      <c r="G191" s="12" t="s">
        <v>13</v>
      </c>
      <c r="H191" s="12" t="s">
        <v>14</v>
      </c>
      <c r="I191" s="13" t="s">
        <v>365</v>
      </c>
      <c r="J191" s="14"/>
      <c r="K191" s="12"/>
    </row>
    <row r="192" s="2" customFormat="1" ht="380" customHeight="1" spans="1:11">
      <c r="A192" s="20"/>
      <c r="B192" s="37" t="s">
        <v>577</v>
      </c>
      <c r="C192" s="14" t="str">
        <f>_xlfn.DISPIMG("ID_7573610A40E44D6CB1D2720A568C360F",1)</f>
        <v>=DISPIMG("ID_7573610A40E44D6CB1D2720A568C360F",1)</v>
      </c>
      <c r="D192" s="36" t="s">
        <v>578</v>
      </c>
      <c r="E192" s="23">
        <v>1</v>
      </c>
      <c r="F192" s="36" t="s">
        <v>579</v>
      </c>
      <c r="G192" s="12" t="s">
        <v>13</v>
      </c>
      <c r="H192" s="12" t="s">
        <v>14</v>
      </c>
      <c r="I192" s="13" t="s">
        <v>365</v>
      </c>
      <c r="J192" s="14"/>
      <c r="K192" s="12"/>
    </row>
    <row r="193" s="2" customFormat="1" ht="380" customHeight="1" spans="1:11">
      <c r="A193" s="20"/>
      <c r="B193" s="37" t="s">
        <v>577</v>
      </c>
      <c r="C193" s="14" t="str">
        <f>_xlfn.DISPIMG("ID_3EDC38AD9DFB496CA622F1452591A3CC",1)</f>
        <v>=DISPIMG("ID_3EDC38AD9DFB496CA622F1452591A3CC",1)</v>
      </c>
      <c r="D193" s="36" t="s">
        <v>578</v>
      </c>
      <c r="E193" s="23">
        <v>1</v>
      </c>
      <c r="F193" s="36" t="s">
        <v>579</v>
      </c>
      <c r="G193" s="12" t="s">
        <v>13</v>
      </c>
      <c r="H193" s="12" t="s">
        <v>14</v>
      </c>
      <c r="I193" s="13" t="s">
        <v>365</v>
      </c>
      <c r="J193" s="14"/>
      <c r="K193" s="12"/>
    </row>
    <row r="194" s="2" customFormat="1" ht="380" customHeight="1" spans="1:11">
      <c r="A194" s="10"/>
      <c r="B194" s="11" t="s">
        <v>580</v>
      </c>
      <c r="C194" s="14" t="str">
        <f>_xlfn.DISPIMG("ID_420206547ED94019847A0ABD616EC217",1)</f>
        <v>=DISPIMG("ID_420206547ED94019847A0ABD616EC217",1)</v>
      </c>
      <c r="D194" s="13" t="s">
        <v>478</v>
      </c>
      <c r="E194" s="23">
        <v>1</v>
      </c>
      <c r="F194" s="13" t="s">
        <v>581</v>
      </c>
      <c r="G194" s="12" t="s">
        <v>13</v>
      </c>
      <c r="H194" s="12" t="s">
        <v>14</v>
      </c>
      <c r="I194" s="13" t="s">
        <v>365</v>
      </c>
      <c r="J194" s="39">
        <v>2.6</v>
      </c>
      <c r="K194" s="12"/>
    </row>
    <row r="195" s="2" customFormat="1" ht="380" customHeight="1" spans="1:11">
      <c r="A195" s="10"/>
      <c r="B195" s="11" t="s">
        <v>582</v>
      </c>
      <c r="C195" s="14" t="str">
        <f>_xlfn.DISPIMG("ID_8770863CBAC9454794D3A808D3AA88FE",1)</f>
        <v>=DISPIMG("ID_8770863CBAC9454794D3A808D3AA88FE",1)</v>
      </c>
      <c r="D195" s="13" t="s">
        <v>478</v>
      </c>
      <c r="E195" s="23">
        <v>1</v>
      </c>
      <c r="F195" s="13" t="s">
        <v>583</v>
      </c>
      <c r="G195" s="12" t="s">
        <v>13</v>
      </c>
      <c r="H195" s="12" t="s">
        <v>14</v>
      </c>
      <c r="I195" s="13" t="s">
        <v>131</v>
      </c>
      <c r="J195" s="14">
        <v>2.61</v>
      </c>
      <c r="K195" s="12"/>
    </row>
    <row r="196" s="2" customFormat="1" ht="380" customHeight="1" spans="1:11">
      <c r="A196" s="10"/>
      <c r="B196" s="11" t="s">
        <v>584</v>
      </c>
      <c r="C196" s="14" t="str">
        <f>_xlfn.DISPIMG("ID_90F2BB7A7DDE4B3EBB9F1FED25F70E74",1)</f>
        <v>=DISPIMG("ID_90F2BB7A7DDE4B3EBB9F1FED25F70E74",1)</v>
      </c>
      <c r="D196" s="13" t="s">
        <v>478</v>
      </c>
      <c r="E196" s="23">
        <v>1</v>
      </c>
      <c r="F196" s="13" t="s">
        <v>585</v>
      </c>
      <c r="G196" s="12" t="s">
        <v>13</v>
      </c>
      <c r="H196" s="12" t="s">
        <v>14</v>
      </c>
      <c r="I196" s="13" t="s">
        <v>365</v>
      </c>
      <c r="J196" s="14">
        <v>2.62</v>
      </c>
      <c r="K196" s="12"/>
    </row>
    <row r="197" s="2" customFormat="1" ht="380" customHeight="1" spans="1:11">
      <c r="A197" s="10"/>
      <c r="B197" s="11" t="s">
        <v>586</v>
      </c>
      <c r="C197" s="14" t="str">
        <f>_xlfn.DISPIMG("ID_EBC45468E9E3465FB4D1D58A7D49E254",1)</f>
        <v>=DISPIMG("ID_EBC45468E9E3465FB4D1D58A7D49E254",1)</v>
      </c>
      <c r="D197" s="13" t="s">
        <v>478</v>
      </c>
      <c r="E197" s="23">
        <v>1</v>
      </c>
      <c r="F197" s="13" t="s">
        <v>587</v>
      </c>
      <c r="G197" s="12" t="s">
        <v>13</v>
      </c>
      <c r="H197" s="12" t="s">
        <v>14</v>
      </c>
      <c r="I197" s="13" t="s">
        <v>477</v>
      </c>
      <c r="J197" s="14">
        <v>2.63</v>
      </c>
      <c r="K197" s="12"/>
    </row>
    <row r="198" s="2" customFormat="1" ht="380" customHeight="1" spans="1:11">
      <c r="A198" s="20"/>
      <c r="B198" s="11" t="s">
        <v>588</v>
      </c>
      <c r="C198" s="14" t="str">
        <f>_xlfn.DISPIMG("ID_D2DEFCF66CFC46AF950587D12C6F94A3",1)</f>
        <v>=DISPIMG("ID_D2DEFCF66CFC46AF950587D12C6F94A3",1)</v>
      </c>
      <c r="D198" s="36" t="s">
        <v>573</v>
      </c>
      <c r="E198" s="23">
        <v>1</v>
      </c>
      <c r="F198" s="13" t="s">
        <v>589</v>
      </c>
      <c r="G198" s="12" t="s">
        <v>13</v>
      </c>
      <c r="H198" s="12" t="s">
        <v>14</v>
      </c>
      <c r="I198" s="13" t="s">
        <v>365</v>
      </c>
      <c r="J198" s="14">
        <v>2.66</v>
      </c>
      <c r="K198" s="12"/>
    </row>
    <row r="199" s="2" customFormat="1" ht="380" customHeight="1" spans="1:11">
      <c r="A199" s="20"/>
      <c r="B199" s="37" t="s">
        <v>590</v>
      </c>
      <c r="C199" s="14" t="str">
        <f>_xlfn.DISPIMG("ID_FB55F04D19D7420F986B4B828F782821",1)</f>
        <v>=DISPIMG("ID_FB55F04D19D7420F986B4B828F782821",1)</v>
      </c>
      <c r="D199" s="36" t="s">
        <v>591</v>
      </c>
      <c r="E199" s="23">
        <v>1</v>
      </c>
      <c r="F199" s="33" t="s">
        <v>592</v>
      </c>
      <c r="G199" s="12" t="s">
        <v>13</v>
      </c>
      <c r="H199" s="12" t="s">
        <v>14</v>
      </c>
      <c r="I199" s="13" t="s">
        <v>365</v>
      </c>
      <c r="J199" s="14"/>
      <c r="K199" s="12"/>
    </row>
    <row r="200" s="2" customFormat="1" ht="380" customHeight="1" spans="1:11">
      <c r="A200" s="20"/>
      <c r="B200" s="37" t="s">
        <v>593</v>
      </c>
      <c r="C200" s="14" t="str">
        <f>_xlfn.DISPIMG("ID_E58797BA32CA4F9A99C77A986AFF4497",1)</f>
        <v>=DISPIMG("ID_E58797BA32CA4F9A99C77A986AFF4497",1)</v>
      </c>
      <c r="D200" s="36" t="s">
        <v>594</v>
      </c>
      <c r="E200" s="23">
        <v>1</v>
      </c>
      <c r="F200" s="41" t="s">
        <v>595</v>
      </c>
      <c r="G200" s="12" t="s">
        <v>13</v>
      </c>
      <c r="H200" s="12" t="s">
        <v>14</v>
      </c>
      <c r="I200" s="13" t="s">
        <v>365</v>
      </c>
      <c r="J200" s="14"/>
      <c r="K200" s="12"/>
    </row>
    <row r="201" s="2" customFormat="1" ht="380" customHeight="1" spans="1:11">
      <c r="A201" s="10"/>
      <c r="B201" s="11" t="s">
        <v>596</v>
      </c>
      <c r="C201" s="14" t="str">
        <f>_xlfn.DISPIMG("ID_F305A554C1DC46DCB1879682ED0E5F68",1)</f>
        <v>=DISPIMG("ID_F305A554C1DC46DCB1879682ED0E5F68",1)</v>
      </c>
      <c r="D201" s="13" t="s">
        <v>478</v>
      </c>
      <c r="E201" s="23">
        <v>1</v>
      </c>
      <c r="F201" s="13" t="s">
        <v>597</v>
      </c>
      <c r="G201" s="12" t="s">
        <v>13</v>
      </c>
      <c r="H201" s="12" t="s">
        <v>14</v>
      </c>
      <c r="I201" s="13" t="s">
        <v>365</v>
      </c>
      <c r="J201" s="14">
        <v>2.67</v>
      </c>
      <c r="K201" s="12"/>
    </row>
    <row r="202" s="2" customFormat="1" ht="380" customHeight="1" spans="1:11">
      <c r="A202" s="15"/>
      <c r="B202" s="11" t="s">
        <v>598</v>
      </c>
      <c r="C202" s="14" t="str">
        <f>_xlfn.DISPIMG("ID_0EC3C953A9144B78A7309114A92B6BE1",1)</f>
        <v>=DISPIMG("ID_0EC3C953A9144B78A7309114A92B6BE1",1)</v>
      </c>
      <c r="D202" s="13" t="s">
        <v>478</v>
      </c>
      <c r="E202" s="23">
        <v>1</v>
      </c>
      <c r="F202" s="13" t="s">
        <v>599</v>
      </c>
      <c r="G202" s="12" t="s">
        <v>13</v>
      </c>
      <c r="H202" s="12" t="s">
        <v>14</v>
      </c>
      <c r="I202" s="13" t="s">
        <v>365</v>
      </c>
      <c r="J202" s="14">
        <v>2.68</v>
      </c>
      <c r="K202" s="12"/>
    </row>
    <row r="203" s="2" customFormat="1" ht="380" customHeight="1" spans="1:11">
      <c r="A203" s="15"/>
      <c r="B203" s="11" t="s">
        <v>600</v>
      </c>
      <c r="C203" s="14" t="str">
        <f>_xlfn.DISPIMG("ID_454051F8CAC440A0ADAF08C0F70C981F",1)</f>
        <v>=DISPIMG("ID_454051F8CAC440A0ADAF08C0F70C981F",1)</v>
      </c>
      <c r="D203" s="13" t="s">
        <v>478</v>
      </c>
      <c r="E203" s="23"/>
      <c r="F203" s="13" t="s">
        <v>601</v>
      </c>
      <c r="G203" s="12" t="s">
        <v>13</v>
      </c>
      <c r="H203" s="12" t="s">
        <v>14</v>
      </c>
      <c r="I203" s="13" t="s">
        <v>365</v>
      </c>
      <c r="J203" s="14">
        <v>2.69</v>
      </c>
      <c r="K203" s="12"/>
    </row>
    <row r="204" s="2" customFormat="1" ht="380" customHeight="1" spans="1:11">
      <c r="A204" s="10"/>
      <c r="B204" s="11" t="s">
        <v>602</v>
      </c>
      <c r="C204" s="14" t="str">
        <f>_xlfn.DISPIMG("ID_47C028E815EF41449FA09564C9371695",1)</f>
        <v>=DISPIMG("ID_47C028E815EF41449FA09564C9371695",1)</v>
      </c>
      <c r="D204" s="13" t="s">
        <v>478</v>
      </c>
      <c r="E204" s="23">
        <v>1</v>
      </c>
      <c r="F204" s="13" t="s">
        <v>603</v>
      </c>
      <c r="G204" s="12" t="s">
        <v>13</v>
      </c>
      <c r="H204" s="12" t="s">
        <v>14</v>
      </c>
      <c r="I204" s="13" t="s">
        <v>365</v>
      </c>
      <c r="J204" s="39">
        <v>2.7</v>
      </c>
      <c r="K204" s="12"/>
    </row>
    <row r="205" s="2" customFormat="1" ht="380" customHeight="1" spans="1:11">
      <c r="A205" s="10"/>
      <c r="B205" s="11" t="s">
        <v>604</v>
      </c>
      <c r="C205" s="14" t="str">
        <f>_xlfn.DISPIMG("ID_9106B9C4EDC34E4EB76021FA55690EF3",1)</f>
        <v>=DISPIMG("ID_9106B9C4EDC34E4EB76021FA55690EF3",1)</v>
      </c>
      <c r="D205" s="13" t="s">
        <v>478</v>
      </c>
      <c r="E205" s="23">
        <v>1</v>
      </c>
      <c r="F205" s="13" t="s">
        <v>605</v>
      </c>
      <c r="G205" s="12" t="s">
        <v>13</v>
      </c>
      <c r="H205" s="12" t="s">
        <v>14</v>
      </c>
      <c r="I205" s="13" t="s">
        <v>365</v>
      </c>
      <c r="J205" s="14">
        <v>2.71</v>
      </c>
      <c r="K205" s="12"/>
    </row>
    <row r="206" s="2" customFormat="1" ht="380" customHeight="1" spans="1:11">
      <c r="A206" s="20"/>
      <c r="B206" s="11" t="s">
        <v>606</v>
      </c>
      <c r="C206" s="14" t="str">
        <f>_xlfn.DISPIMG("ID_C4039556690D454AA9E2E5EE5A1EB62C",1)</f>
        <v>=DISPIMG("ID_C4039556690D454AA9E2E5EE5A1EB62C",1)</v>
      </c>
      <c r="D206" s="36" t="s">
        <v>607</v>
      </c>
      <c r="E206" s="23">
        <v>1</v>
      </c>
      <c r="F206" s="13" t="s">
        <v>608</v>
      </c>
      <c r="G206" s="12" t="s">
        <v>13</v>
      </c>
      <c r="H206" s="12" t="s">
        <v>14</v>
      </c>
      <c r="I206" s="13" t="s">
        <v>365</v>
      </c>
      <c r="J206" s="14">
        <v>2.72</v>
      </c>
      <c r="K206" s="12"/>
    </row>
    <row r="207" s="2" customFormat="1" ht="380" customHeight="1" spans="1:11">
      <c r="A207" s="20"/>
      <c r="B207" s="33" t="s">
        <v>609</v>
      </c>
      <c r="C207" s="14" t="str">
        <f>_xlfn.DISPIMG("ID_79EAB257D8504C17A4636CF66FAEAB7B",1)</f>
        <v>=DISPIMG("ID_79EAB257D8504C17A4636CF66FAEAB7B",1)</v>
      </c>
      <c r="D207" s="36" t="s">
        <v>610</v>
      </c>
      <c r="E207" s="23">
        <v>1</v>
      </c>
      <c r="F207" s="36" t="s">
        <v>611</v>
      </c>
      <c r="G207" s="12" t="s">
        <v>13</v>
      </c>
      <c r="H207" s="12" t="s">
        <v>14</v>
      </c>
      <c r="I207" s="13" t="s">
        <v>365</v>
      </c>
      <c r="J207" s="14"/>
      <c r="K207" s="12"/>
    </row>
    <row r="208" s="2" customFormat="1" ht="380" customHeight="1" spans="1:11">
      <c r="A208" s="20"/>
      <c r="B208" s="33" t="s">
        <v>612</v>
      </c>
      <c r="C208" s="14" t="str">
        <f>_xlfn.DISPIMG("ID_474B1BDA06404632B6BABCF2481C316A",1)</f>
        <v>=DISPIMG("ID_474B1BDA06404632B6BABCF2481C316A",1)</v>
      </c>
      <c r="D208" s="36" t="s">
        <v>613</v>
      </c>
      <c r="E208" s="23">
        <v>1</v>
      </c>
      <c r="F208" s="36" t="s">
        <v>614</v>
      </c>
      <c r="G208" s="12" t="s">
        <v>13</v>
      </c>
      <c r="H208" s="12" t="s">
        <v>14</v>
      </c>
      <c r="I208" s="13" t="s">
        <v>365</v>
      </c>
      <c r="J208" s="14"/>
      <c r="K208" s="12"/>
    </row>
    <row r="209" s="2" customFormat="1" ht="380" customHeight="1" spans="1:11">
      <c r="A209" s="20"/>
      <c r="B209" s="37" t="s">
        <v>615</v>
      </c>
      <c r="C209" s="14" t="str">
        <f>_xlfn.DISPIMG("ID_6EB5EE1802ED4A7BB651D37E5D86E5FC",1)</f>
        <v>=DISPIMG("ID_6EB5EE1802ED4A7BB651D37E5D86E5FC",1)</v>
      </c>
      <c r="D209" s="36" t="s">
        <v>616</v>
      </c>
      <c r="E209" s="23">
        <v>1</v>
      </c>
      <c r="F209" s="36" t="s">
        <v>617</v>
      </c>
      <c r="G209" s="12" t="s">
        <v>13</v>
      </c>
      <c r="H209" s="12" t="s">
        <v>14</v>
      </c>
      <c r="I209" s="13" t="s">
        <v>365</v>
      </c>
      <c r="J209" s="14"/>
      <c r="K209" s="12"/>
    </row>
    <row r="210" s="2" customFormat="1" ht="380" customHeight="1" spans="1:11">
      <c r="A210" s="10"/>
      <c r="B210" s="11" t="s">
        <v>618</v>
      </c>
      <c r="C210" s="14" t="str">
        <f>_xlfn.DISPIMG("ID_0531932908904F0F9D725577BAD93577",1)</f>
        <v>=DISPIMG("ID_0531932908904F0F9D725577BAD93577",1)</v>
      </c>
      <c r="D210" s="13" t="s">
        <v>478</v>
      </c>
      <c r="E210" s="23">
        <v>1</v>
      </c>
      <c r="F210" s="13" t="s">
        <v>619</v>
      </c>
      <c r="G210" s="12" t="s">
        <v>13</v>
      </c>
      <c r="H210" s="12" t="s">
        <v>14</v>
      </c>
      <c r="I210" s="13" t="s">
        <v>365</v>
      </c>
      <c r="J210" s="14">
        <v>2.73</v>
      </c>
      <c r="K210" s="27" t="s">
        <v>620</v>
      </c>
    </row>
    <row r="211" s="2" customFormat="1" ht="380" customHeight="1" spans="1:11">
      <c r="A211" s="10"/>
      <c r="B211" s="11" t="s">
        <v>621</v>
      </c>
      <c r="C211" s="14" t="str">
        <f>_xlfn.DISPIMG("ID_E595ADDDF5CB425A97AE0F4460916331",1)</f>
        <v>=DISPIMG("ID_E595ADDDF5CB425A97AE0F4460916331",1)</v>
      </c>
      <c r="D211" s="13" t="s">
        <v>478</v>
      </c>
      <c r="E211" s="23">
        <v>1</v>
      </c>
      <c r="F211" s="13" t="s">
        <v>622</v>
      </c>
      <c r="G211" s="12" t="s">
        <v>13</v>
      </c>
      <c r="H211" s="12" t="s">
        <v>623</v>
      </c>
      <c r="I211" s="13" t="s">
        <v>268</v>
      </c>
      <c r="J211" s="14">
        <v>2.74</v>
      </c>
      <c r="K211" s="12"/>
    </row>
    <row r="212" s="2" customFormat="1" ht="380" customHeight="1" spans="1:11">
      <c r="A212" s="10"/>
      <c r="B212" s="11" t="s">
        <v>624</v>
      </c>
      <c r="C212" s="14" t="str">
        <f>_xlfn.DISPIMG("ID_C7B998BE4C294C598565DB12F390CF45",1)</f>
        <v>=DISPIMG("ID_C7B998BE4C294C598565DB12F390CF45",1)</v>
      </c>
      <c r="D212" s="13" t="s">
        <v>625</v>
      </c>
      <c r="E212" s="23">
        <v>3</v>
      </c>
      <c r="F212" s="13" t="s">
        <v>626</v>
      </c>
      <c r="G212" s="12" t="s">
        <v>13</v>
      </c>
      <c r="H212" s="12" t="s">
        <v>627</v>
      </c>
      <c r="I212" s="13" t="s">
        <v>268</v>
      </c>
      <c r="J212" s="14">
        <v>2.75</v>
      </c>
      <c r="K212" s="12"/>
    </row>
    <row r="213" s="2" customFormat="1" ht="380" customHeight="1" spans="1:11">
      <c r="A213" s="15"/>
      <c r="B213" s="11" t="s">
        <v>628</v>
      </c>
      <c r="C213" s="14" t="str">
        <f>_xlfn.DISPIMG("ID_2DD9B45E8BB048FDBF1350071C68B1BD",1)</f>
        <v>=DISPIMG("ID_2DD9B45E8BB048FDBF1350071C68B1BD",1)</v>
      </c>
      <c r="D213" s="13" t="s">
        <v>478</v>
      </c>
      <c r="E213" s="23">
        <v>1</v>
      </c>
      <c r="F213" s="13" t="s">
        <v>629</v>
      </c>
      <c r="G213" s="12" t="s">
        <v>13</v>
      </c>
      <c r="H213" s="12" t="s">
        <v>623</v>
      </c>
      <c r="I213" s="13" t="s">
        <v>477</v>
      </c>
      <c r="J213" s="14">
        <v>2.77</v>
      </c>
      <c r="K213" s="12"/>
    </row>
    <row r="214" s="2" customFormat="1" ht="380" customHeight="1" spans="1:11">
      <c r="A214" s="10"/>
      <c r="B214" s="11" t="s">
        <v>630</v>
      </c>
      <c r="C214" s="14" t="str">
        <f>_xlfn.DISPIMG("ID_165D582C279B4BDAA11AB24E178B40B2",1)</f>
        <v>=DISPIMG("ID_165D582C279B4BDAA11AB24E178B40B2",1)</v>
      </c>
      <c r="D214" s="13" t="s">
        <v>478</v>
      </c>
      <c r="E214" s="23">
        <v>1</v>
      </c>
      <c r="F214" s="13" t="s">
        <v>631</v>
      </c>
      <c r="G214" s="12" t="s">
        <v>13</v>
      </c>
      <c r="H214" s="12" t="s">
        <v>623</v>
      </c>
      <c r="I214" s="13" t="s">
        <v>477</v>
      </c>
      <c r="J214" s="14">
        <v>2.78</v>
      </c>
      <c r="K214" s="12"/>
    </row>
    <row r="215" s="2" customFormat="1" ht="380" customHeight="1" spans="1:11">
      <c r="A215" s="10"/>
      <c r="B215" s="11" t="s">
        <v>632</v>
      </c>
      <c r="C215" s="14" t="str">
        <f>_xlfn.DISPIMG("ID_47016A5586294DD596D2E1D8087EE861",1)</f>
        <v>=DISPIMG("ID_47016A5586294DD596D2E1D8087EE861",1)</v>
      </c>
      <c r="D215" s="13" t="s">
        <v>633</v>
      </c>
      <c r="E215" s="23">
        <v>2</v>
      </c>
      <c r="F215" s="13" t="s">
        <v>634</v>
      </c>
      <c r="G215" s="12" t="s">
        <v>13</v>
      </c>
      <c r="H215" s="12" t="s">
        <v>623</v>
      </c>
      <c r="I215" s="13" t="s">
        <v>507</v>
      </c>
      <c r="J215" s="12" t="s">
        <v>635</v>
      </c>
      <c r="K215" s="12"/>
    </row>
    <row r="216" s="2" customFormat="1" ht="380" customHeight="1" spans="1:11">
      <c r="A216" s="10"/>
      <c r="B216" s="11" t="s">
        <v>636</v>
      </c>
      <c r="C216" s="14" t="str">
        <f>_xlfn.DISPIMG("ID_EE744AA265F44DC190938D9DA7F9B527",1)</f>
        <v>=DISPIMG("ID_EE744AA265F44DC190938D9DA7F9B527",1)</v>
      </c>
      <c r="D216" s="13" t="s">
        <v>637</v>
      </c>
      <c r="E216" s="23">
        <v>2</v>
      </c>
      <c r="F216" s="13" t="s">
        <v>638</v>
      </c>
      <c r="G216" s="12" t="s">
        <v>13</v>
      </c>
      <c r="H216" s="12" t="s">
        <v>623</v>
      </c>
      <c r="I216" s="13" t="s">
        <v>507</v>
      </c>
      <c r="J216" s="12" t="s">
        <v>639</v>
      </c>
      <c r="K216" s="12"/>
    </row>
    <row r="217" s="2" customFormat="1" ht="380" customHeight="1" spans="1:11">
      <c r="A217" s="10"/>
      <c r="B217" s="11" t="s">
        <v>640</v>
      </c>
      <c r="C217" s="14" t="str">
        <f>_xlfn.DISPIMG("ID_7B8A180B0FDA4C2DAEDD6ED237327D7B",1)</f>
        <v>=DISPIMG("ID_7B8A180B0FDA4C2DAEDD6ED237327D7B",1)</v>
      </c>
      <c r="D217" s="13" t="s">
        <v>641</v>
      </c>
      <c r="E217" s="23">
        <v>2</v>
      </c>
      <c r="F217" s="13" t="s">
        <v>642</v>
      </c>
      <c r="G217" s="12" t="s">
        <v>13</v>
      </c>
      <c r="H217" s="12" t="s">
        <v>623</v>
      </c>
      <c r="I217" s="13" t="s">
        <v>507</v>
      </c>
      <c r="J217" s="12" t="s">
        <v>643</v>
      </c>
      <c r="K217" s="12"/>
    </row>
    <row r="218" s="2" customFormat="1" ht="380" customHeight="1" spans="1:11">
      <c r="A218" s="10"/>
      <c r="B218" s="11" t="s">
        <v>644</v>
      </c>
      <c r="C218" s="14" t="str">
        <f>_xlfn.DISPIMG("ID_BB171948FCA44AA6A11FA732013ED360",1)</f>
        <v>=DISPIMG("ID_BB171948FCA44AA6A11FA732013ED360",1)</v>
      </c>
      <c r="D218" s="13" t="s">
        <v>645</v>
      </c>
      <c r="E218" s="23">
        <v>1</v>
      </c>
      <c r="F218" s="13" t="s">
        <v>646</v>
      </c>
      <c r="G218" s="12" t="s">
        <v>13</v>
      </c>
      <c r="H218" s="12" t="s">
        <v>14</v>
      </c>
      <c r="I218" s="13" t="s">
        <v>647</v>
      </c>
      <c r="J218" s="12" t="s">
        <v>648</v>
      </c>
      <c r="K218" s="12"/>
    </row>
    <row r="219" s="2" customFormat="1" ht="380" customHeight="1" spans="1:11">
      <c r="A219" s="15"/>
      <c r="B219" s="11" t="s">
        <v>649</v>
      </c>
      <c r="C219" s="14" t="str">
        <f>_xlfn.DISPIMG("ID_B7B9E4F223D14DFDB47246B76BC14373",1)</f>
        <v>=DISPIMG("ID_B7B9E4F223D14DFDB47246B76BC14373",1)</v>
      </c>
      <c r="D219" s="13" t="s">
        <v>650</v>
      </c>
      <c r="E219" s="23">
        <v>1</v>
      </c>
      <c r="F219" s="13" t="s">
        <v>646</v>
      </c>
      <c r="G219" s="12" t="s">
        <v>13</v>
      </c>
      <c r="H219" s="12" t="s">
        <v>14</v>
      </c>
      <c r="I219" s="13" t="s">
        <v>647</v>
      </c>
      <c r="J219" s="12" t="s">
        <v>648</v>
      </c>
      <c r="K219" s="12"/>
    </row>
    <row r="220" s="2" customFormat="1" ht="380" customHeight="1" spans="1:11">
      <c r="A220" s="15"/>
      <c r="B220" s="11" t="s">
        <v>651</v>
      </c>
      <c r="C220" s="14" t="str">
        <f>_xlfn.DISPIMG("ID_4DF460D8D2E844D0A956F1E5FE4CAFD8",1)</f>
        <v>=DISPIMG("ID_4DF460D8D2E844D0A956F1E5FE4CAFD8",1)</v>
      </c>
      <c r="D220" s="13" t="s">
        <v>652</v>
      </c>
      <c r="E220" s="23">
        <v>1</v>
      </c>
      <c r="F220" s="13" t="s">
        <v>646</v>
      </c>
      <c r="G220" s="12" t="s">
        <v>13</v>
      </c>
      <c r="H220" s="12" t="s">
        <v>14</v>
      </c>
      <c r="I220" s="13" t="s">
        <v>647</v>
      </c>
      <c r="J220" s="12" t="s">
        <v>648</v>
      </c>
      <c r="K220" s="12"/>
    </row>
    <row r="221" s="2" customFormat="1" ht="380" customHeight="1" spans="1:11">
      <c r="A221" s="15"/>
      <c r="B221" s="11" t="s">
        <v>653</v>
      </c>
      <c r="C221" s="14" t="str">
        <f>_xlfn.DISPIMG("ID_A00B9A38CE364F93A85B6227E218D2B2",1)</f>
        <v>=DISPIMG("ID_A00B9A38CE364F93A85B6227E218D2B2",1)</v>
      </c>
      <c r="D221" s="13" t="s">
        <v>652</v>
      </c>
      <c r="E221" s="23">
        <v>1</v>
      </c>
      <c r="F221" s="13" t="s">
        <v>646</v>
      </c>
      <c r="G221" s="12" t="s">
        <v>13</v>
      </c>
      <c r="H221" s="12" t="s">
        <v>14</v>
      </c>
      <c r="I221" s="13" t="s">
        <v>647</v>
      </c>
      <c r="J221" s="12" t="s">
        <v>648</v>
      </c>
      <c r="K221" s="12"/>
    </row>
    <row r="222" s="2" customFormat="1" ht="380" customHeight="1" spans="1:11">
      <c r="A222" s="15"/>
      <c r="B222" s="11" t="s">
        <v>654</v>
      </c>
      <c r="C222" s="14" t="str">
        <f>_xlfn.DISPIMG("ID_8B3C6F7634D04C95B5191A4416706D58",1)</f>
        <v>=DISPIMG("ID_8B3C6F7634D04C95B5191A4416706D58",1)</v>
      </c>
      <c r="D222" s="13" t="s">
        <v>652</v>
      </c>
      <c r="E222" s="23">
        <v>1</v>
      </c>
      <c r="F222" s="13" t="s">
        <v>646</v>
      </c>
      <c r="G222" s="12" t="s">
        <v>13</v>
      </c>
      <c r="H222" s="12" t="s">
        <v>14</v>
      </c>
      <c r="I222" s="13" t="s">
        <v>647</v>
      </c>
      <c r="J222" s="12" t="s">
        <v>648</v>
      </c>
      <c r="K222" s="12"/>
    </row>
    <row r="223" s="2" customFormat="1" ht="380" customHeight="1" spans="1:11">
      <c r="A223" s="15"/>
      <c r="B223" s="11" t="s">
        <v>655</v>
      </c>
      <c r="C223" s="14" t="str">
        <f>_xlfn.DISPIMG("ID_0115FED09CFC430DAD170AF9BEBEE079",1)</f>
        <v>=DISPIMG("ID_0115FED09CFC430DAD170AF9BEBEE079",1)</v>
      </c>
      <c r="D223" s="13" t="s">
        <v>652</v>
      </c>
      <c r="E223" s="23">
        <v>1</v>
      </c>
      <c r="F223" s="13" t="s">
        <v>646</v>
      </c>
      <c r="G223" s="12" t="s">
        <v>13</v>
      </c>
      <c r="H223" s="12" t="s">
        <v>14</v>
      </c>
      <c r="I223" s="13" t="s">
        <v>647</v>
      </c>
      <c r="J223" s="12" t="s">
        <v>648</v>
      </c>
      <c r="K223" s="12"/>
    </row>
    <row r="224" s="2" customFormat="1" ht="380" customHeight="1" spans="1:11">
      <c r="A224" s="15"/>
      <c r="B224" s="11" t="s">
        <v>656</v>
      </c>
      <c r="C224" s="14" t="str">
        <f>_xlfn.DISPIMG("ID_E7FD4451772147A58D596547E74E0891",1)</f>
        <v>=DISPIMG("ID_E7FD4451772147A58D596547E74E0891",1)</v>
      </c>
      <c r="D224" s="13" t="s">
        <v>652</v>
      </c>
      <c r="E224" s="23">
        <v>1</v>
      </c>
      <c r="F224" s="13" t="s">
        <v>646</v>
      </c>
      <c r="G224" s="12" t="s">
        <v>13</v>
      </c>
      <c r="H224" s="12" t="s">
        <v>14</v>
      </c>
      <c r="I224" s="13" t="s">
        <v>647</v>
      </c>
      <c r="J224" s="12" t="s">
        <v>648</v>
      </c>
      <c r="K224" s="12"/>
    </row>
    <row r="225" s="2" customFormat="1" ht="380" customHeight="1" spans="1:11">
      <c r="A225" s="15"/>
      <c r="B225" s="11" t="s">
        <v>657</v>
      </c>
      <c r="C225" s="14" t="str">
        <f>_xlfn.DISPIMG("ID_35D69E6557924AC9BCDC4E19304CE114",1)</f>
        <v>=DISPIMG("ID_35D69E6557924AC9BCDC4E19304CE114",1)</v>
      </c>
      <c r="D225" s="13" t="s">
        <v>652</v>
      </c>
      <c r="E225" s="23">
        <v>1</v>
      </c>
      <c r="F225" s="13" t="s">
        <v>646</v>
      </c>
      <c r="G225" s="12" t="s">
        <v>13</v>
      </c>
      <c r="H225" s="12" t="s">
        <v>14</v>
      </c>
      <c r="I225" s="13" t="s">
        <v>647</v>
      </c>
      <c r="J225" s="12" t="s">
        <v>648</v>
      </c>
      <c r="K225" s="12"/>
    </row>
    <row r="226" s="2" customFormat="1" ht="380" customHeight="1" spans="1:11">
      <c r="A226" s="15"/>
      <c r="B226" s="11" t="s">
        <v>658</v>
      </c>
      <c r="C226" s="14" t="str">
        <f>_xlfn.DISPIMG("ID_4C604F16D25649C1AED405FDC865142C",1)</f>
        <v>=DISPIMG("ID_4C604F16D25649C1AED405FDC865142C",1)</v>
      </c>
      <c r="D226" s="13" t="s">
        <v>652</v>
      </c>
      <c r="E226" s="23">
        <v>1</v>
      </c>
      <c r="F226" s="13" t="s">
        <v>646</v>
      </c>
      <c r="G226" s="12" t="s">
        <v>13</v>
      </c>
      <c r="H226" s="12" t="s">
        <v>14</v>
      </c>
      <c r="I226" s="13" t="s">
        <v>647</v>
      </c>
      <c r="J226" s="12" t="s">
        <v>648</v>
      </c>
      <c r="K226" s="12"/>
    </row>
    <row r="227" s="2" customFormat="1" ht="380" customHeight="1" spans="1:11">
      <c r="A227" s="10"/>
      <c r="B227" s="11" t="s">
        <v>659</v>
      </c>
      <c r="C227" s="14" t="str">
        <f>_xlfn.DISPIMG("ID_501FD2DDD0024103B8454C02362D775F",1)</f>
        <v>=DISPIMG("ID_501FD2DDD0024103B8454C02362D775F",1)</v>
      </c>
      <c r="D227" s="13" t="s">
        <v>652</v>
      </c>
      <c r="E227" s="23">
        <v>1</v>
      </c>
      <c r="F227" s="13" t="s">
        <v>660</v>
      </c>
      <c r="G227" s="12" t="s">
        <v>13</v>
      </c>
      <c r="H227" s="12" t="s">
        <v>14</v>
      </c>
      <c r="I227" s="13" t="s">
        <v>647</v>
      </c>
      <c r="J227" s="12" t="s">
        <v>661</v>
      </c>
      <c r="K227" s="12"/>
    </row>
    <row r="228" s="2" customFormat="1" ht="380" customHeight="1" spans="1:11">
      <c r="A228" s="15"/>
      <c r="B228" s="11" t="s">
        <v>662</v>
      </c>
      <c r="C228" s="14" t="str">
        <f>_xlfn.DISPIMG("ID_D3DDB74DD1E446DB81E48362A7F06539",1)</f>
        <v>=DISPIMG("ID_D3DDB74DD1E446DB81E48362A7F06539",1)</v>
      </c>
      <c r="D228" s="13" t="s">
        <v>652</v>
      </c>
      <c r="E228" s="23">
        <v>1</v>
      </c>
      <c r="F228" s="13" t="s">
        <v>663</v>
      </c>
      <c r="G228" s="12" t="s">
        <v>13</v>
      </c>
      <c r="H228" s="12" t="s">
        <v>14</v>
      </c>
      <c r="I228" s="13" t="s">
        <v>647</v>
      </c>
      <c r="J228" s="12" t="s">
        <v>661</v>
      </c>
      <c r="K228" s="12"/>
    </row>
    <row r="229" s="2" customFormat="1" ht="380" customHeight="1" spans="1:11">
      <c r="A229" s="15"/>
      <c r="B229" s="11" t="s">
        <v>664</v>
      </c>
      <c r="C229" s="14" t="str">
        <f>_xlfn.DISPIMG("ID_58B620B9EE5F411F8088DB276835012D",1)</f>
        <v>=DISPIMG("ID_58B620B9EE5F411F8088DB276835012D",1)</v>
      </c>
      <c r="D229" s="13" t="s">
        <v>652</v>
      </c>
      <c r="E229" s="23">
        <v>1</v>
      </c>
      <c r="F229" s="13" t="s">
        <v>665</v>
      </c>
      <c r="G229" s="12" t="s">
        <v>13</v>
      </c>
      <c r="H229" s="12" t="s">
        <v>14</v>
      </c>
      <c r="I229" s="13" t="s">
        <v>647</v>
      </c>
      <c r="J229" s="12" t="s">
        <v>661</v>
      </c>
      <c r="K229" s="12"/>
    </row>
    <row r="230" s="2" customFormat="1" ht="380" customHeight="1" spans="1:11">
      <c r="A230" s="10"/>
      <c r="B230" s="11" t="s">
        <v>666</v>
      </c>
      <c r="C230" s="14" t="str">
        <f>_xlfn.DISPIMG("ID_EE32850FF0C943418341C7C238FC3EEF",1)</f>
        <v>=DISPIMG("ID_EE32850FF0C943418341C7C238FC3EEF",1)</v>
      </c>
      <c r="D230" s="13" t="s">
        <v>652</v>
      </c>
      <c r="E230" s="23">
        <v>1</v>
      </c>
      <c r="F230" s="13" t="s">
        <v>667</v>
      </c>
      <c r="G230" s="12" t="s">
        <v>13</v>
      </c>
      <c r="H230" s="12" t="s">
        <v>14</v>
      </c>
      <c r="I230" s="13" t="s">
        <v>647</v>
      </c>
      <c r="J230" s="12" t="s">
        <v>668</v>
      </c>
      <c r="K230" s="12"/>
    </row>
    <row r="231" s="2" customFormat="1" ht="380" customHeight="1" spans="1:11">
      <c r="A231" s="10"/>
      <c r="B231" s="11" t="s">
        <v>669</v>
      </c>
      <c r="C231" s="14" t="str">
        <f>_xlfn.DISPIMG("ID_EA5336F48CCE46DDBD258D4CC6CC8A56",1)</f>
        <v>=DISPIMG("ID_EA5336F48CCE46DDBD258D4CC6CC8A56",1)</v>
      </c>
      <c r="D231" s="13" t="s">
        <v>670</v>
      </c>
      <c r="E231" s="23">
        <v>1</v>
      </c>
      <c r="F231" s="13" t="s">
        <v>671</v>
      </c>
      <c r="G231" s="12" t="s">
        <v>13</v>
      </c>
      <c r="H231" s="12" t="s">
        <v>14</v>
      </c>
      <c r="I231" s="13" t="s">
        <v>672</v>
      </c>
      <c r="J231" s="12" t="s">
        <v>673</v>
      </c>
      <c r="K231" s="12"/>
    </row>
    <row r="232" s="2" customFormat="1" ht="380" customHeight="1" spans="1:11">
      <c r="A232" s="10"/>
      <c r="B232" s="11" t="s">
        <v>674</v>
      </c>
      <c r="C232" s="14" t="str">
        <f>_xlfn.DISPIMG("ID_CA20BF4427A84FCC96A07426B59B5BC2",1)</f>
        <v>=DISPIMG("ID_CA20BF4427A84FCC96A07426B59B5BC2",1)</v>
      </c>
      <c r="D232" s="13" t="s">
        <v>652</v>
      </c>
      <c r="E232" s="23">
        <v>1</v>
      </c>
      <c r="F232" s="13" t="s">
        <v>675</v>
      </c>
      <c r="G232" s="12" t="s">
        <v>13</v>
      </c>
      <c r="H232" s="12" t="s">
        <v>14</v>
      </c>
      <c r="I232" s="13" t="s">
        <v>212</v>
      </c>
      <c r="J232" s="12" t="s">
        <v>676</v>
      </c>
      <c r="K232" s="25" t="s">
        <v>498</v>
      </c>
    </row>
    <row r="233" s="2" customFormat="1" ht="380" customHeight="1" spans="1:11">
      <c r="A233" s="10"/>
      <c r="B233" s="11" t="s">
        <v>677</v>
      </c>
      <c r="C233" s="14" t="str">
        <f>_xlfn.DISPIMG("ID_E5CBF8CECF09479A8EEFC154A540EFF4",1)</f>
        <v>=DISPIMG("ID_E5CBF8CECF09479A8EEFC154A540EFF4",1)</v>
      </c>
      <c r="D233" s="13" t="s">
        <v>652</v>
      </c>
      <c r="E233" s="23">
        <v>1</v>
      </c>
      <c r="F233" s="38" t="s">
        <v>678</v>
      </c>
      <c r="G233" s="12" t="s">
        <v>13</v>
      </c>
      <c r="H233" s="12" t="s">
        <v>14</v>
      </c>
      <c r="I233" s="13" t="s">
        <v>679</v>
      </c>
      <c r="J233" s="12" t="s">
        <v>680</v>
      </c>
      <c r="K233" s="12"/>
    </row>
    <row r="234" s="2" customFormat="1" ht="380" customHeight="1" spans="1:11">
      <c r="A234" s="10"/>
      <c r="B234" s="11" t="s">
        <v>681</v>
      </c>
      <c r="C234" s="14" t="str">
        <f>_xlfn.DISPIMG("ID_E1C7A0F04E76420E9D9F9D2090545FB1",1)</f>
        <v>=DISPIMG("ID_E1C7A0F04E76420E9D9F9D2090545FB1",1)</v>
      </c>
      <c r="D234" s="13" t="s">
        <v>652</v>
      </c>
      <c r="E234" s="23">
        <v>1</v>
      </c>
      <c r="F234" s="38" t="s">
        <v>682</v>
      </c>
      <c r="G234" s="12" t="s">
        <v>13</v>
      </c>
      <c r="H234" s="12" t="s">
        <v>14</v>
      </c>
      <c r="I234" s="13" t="s">
        <v>679</v>
      </c>
      <c r="J234" s="12" t="s">
        <v>683</v>
      </c>
      <c r="K234" s="12"/>
    </row>
    <row r="235" s="2" customFormat="1" ht="380" customHeight="1" spans="1:11">
      <c r="A235" s="10"/>
      <c r="B235" s="11" t="s">
        <v>684</v>
      </c>
      <c r="C235" s="14" t="str">
        <f>_xlfn.DISPIMG("ID_AB80B8C2DA624E59880C41EC03EF45CF",1)</f>
        <v>=DISPIMG("ID_AB80B8C2DA624E59880C41EC03EF45CF",1)</v>
      </c>
      <c r="D235" s="13" t="s">
        <v>652</v>
      </c>
      <c r="E235" s="23">
        <v>1</v>
      </c>
      <c r="F235" s="38" t="s">
        <v>685</v>
      </c>
      <c r="G235" s="12" t="s">
        <v>13</v>
      </c>
      <c r="H235" s="12" t="s">
        <v>14</v>
      </c>
      <c r="I235" s="13" t="s">
        <v>679</v>
      </c>
      <c r="J235" s="12" t="s">
        <v>686</v>
      </c>
      <c r="K235" s="25" t="s">
        <v>498</v>
      </c>
    </row>
    <row r="236" s="2" customFormat="1" ht="380" customHeight="1" spans="1:11">
      <c r="A236" s="10"/>
      <c r="B236" s="11" t="s">
        <v>684</v>
      </c>
      <c r="C236" s="14" t="str">
        <f>_xlfn.DISPIMG("ID_402FFFA569A443D4951B42EFFBCAB464",1)</f>
        <v>=DISPIMG("ID_402FFFA569A443D4951B42EFFBCAB464",1)</v>
      </c>
      <c r="D236" s="13" t="s">
        <v>652</v>
      </c>
      <c r="E236" s="23">
        <v>1</v>
      </c>
      <c r="F236" s="13" t="s">
        <v>687</v>
      </c>
      <c r="G236" s="12" t="s">
        <v>13</v>
      </c>
      <c r="H236" s="12" t="s">
        <v>14</v>
      </c>
      <c r="I236" s="13" t="s">
        <v>679</v>
      </c>
      <c r="J236" s="12" t="s">
        <v>688</v>
      </c>
      <c r="K236" s="12"/>
    </row>
    <row r="237" s="2" customFormat="1" ht="380" customHeight="1" spans="1:11">
      <c r="A237" s="10"/>
      <c r="B237" s="11" t="s">
        <v>689</v>
      </c>
      <c r="C237" s="14" t="str">
        <f>_xlfn.DISPIMG("ID_950C5E58018F4DB185174A80C3939584",1)</f>
        <v>=DISPIMG("ID_950C5E58018F4DB185174A80C3939584",1)</v>
      </c>
      <c r="D237" s="13" t="s">
        <v>652</v>
      </c>
      <c r="E237" s="23">
        <v>1</v>
      </c>
      <c r="F237" s="38" t="s">
        <v>690</v>
      </c>
      <c r="G237" s="12" t="s">
        <v>13</v>
      </c>
      <c r="H237" s="12" t="s">
        <v>14</v>
      </c>
      <c r="I237" s="13" t="s">
        <v>679</v>
      </c>
      <c r="J237" s="12" t="s">
        <v>691</v>
      </c>
      <c r="K237" s="25" t="s">
        <v>498</v>
      </c>
    </row>
    <row r="238" s="2" customFormat="1" ht="380" customHeight="1" spans="1:11">
      <c r="A238" s="10"/>
      <c r="B238" s="11" t="s">
        <v>692</v>
      </c>
      <c r="C238" s="14" t="str">
        <f>_xlfn.DISPIMG("ID_6CEAA9925D6F457F9B2A83EC69388432",1)</f>
        <v>=DISPIMG("ID_6CEAA9925D6F457F9B2A83EC69388432",1)</v>
      </c>
      <c r="D238" s="13" t="s">
        <v>652</v>
      </c>
      <c r="E238" s="23">
        <v>1</v>
      </c>
      <c r="F238" s="13" t="s">
        <v>693</v>
      </c>
      <c r="G238" s="12" t="s">
        <v>13</v>
      </c>
      <c r="H238" s="12" t="s">
        <v>14</v>
      </c>
      <c r="I238" s="13" t="s">
        <v>694</v>
      </c>
      <c r="J238" s="12" t="s">
        <v>695</v>
      </c>
      <c r="K238" s="25" t="s">
        <v>498</v>
      </c>
    </row>
    <row r="239" s="2" customFormat="1" ht="380" customHeight="1" spans="1:11">
      <c r="A239" s="10"/>
      <c r="B239" s="11" t="s">
        <v>696</v>
      </c>
      <c r="C239" s="14" t="str">
        <f>_xlfn.DISPIMG("ID_783D89518AD5494D878E67DEBF69F205",1)</f>
        <v>=DISPIMG("ID_783D89518AD5494D878E67DEBF69F205",1)</v>
      </c>
      <c r="D239" s="13" t="s">
        <v>652</v>
      </c>
      <c r="E239" s="23">
        <v>1</v>
      </c>
      <c r="F239" s="13" t="s">
        <v>697</v>
      </c>
      <c r="G239" s="12" t="s">
        <v>13</v>
      </c>
      <c r="H239" s="12" t="s">
        <v>14</v>
      </c>
      <c r="I239" s="13" t="s">
        <v>694</v>
      </c>
      <c r="J239" s="12" t="s">
        <v>698</v>
      </c>
      <c r="K239" s="12"/>
    </row>
    <row r="240" s="2" customFormat="1" ht="380" customHeight="1" spans="1:11">
      <c r="A240" s="10"/>
      <c r="B240" s="13" t="s">
        <v>699</v>
      </c>
      <c r="C240" s="14" t="str">
        <f>_xlfn.DISPIMG("ID_FE7F2CC32AC149929BC8318D070554CD",1)</f>
        <v>=DISPIMG("ID_FE7F2CC32AC149929BC8318D070554CD",1)</v>
      </c>
      <c r="D240" s="13" t="s">
        <v>652</v>
      </c>
      <c r="E240" s="23">
        <v>1</v>
      </c>
      <c r="F240" s="13" t="s">
        <v>697</v>
      </c>
      <c r="G240" s="12" t="s">
        <v>13</v>
      </c>
      <c r="H240" s="12" t="s">
        <v>14</v>
      </c>
      <c r="I240" s="13" t="s">
        <v>700</v>
      </c>
      <c r="J240" s="12" t="s">
        <v>701</v>
      </c>
      <c r="K240" s="25" t="s">
        <v>498</v>
      </c>
    </row>
    <row r="241" s="2" customFormat="1" ht="380" customHeight="1" spans="1:11">
      <c r="A241" s="10"/>
      <c r="B241" s="11" t="s">
        <v>702</v>
      </c>
      <c r="C241" s="14" t="str">
        <f>_xlfn.DISPIMG("ID_686F153CE9D6421F86BC0D6E78D42C8C",1)</f>
        <v>=DISPIMG("ID_686F153CE9D6421F86BC0D6E78D42C8C",1)</v>
      </c>
      <c r="D241" s="13" t="s">
        <v>652</v>
      </c>
      <c r="E241" s="23">
        <v>1</v>
      </c>
      <c r="F241" s="13" t="s">
        <v>703</v>
      </c>
      <c r="G241" s="12" t="s">
        <v>13</v>
      </c>
      <c r="H241" s="12" t="s">
        <v>14</v>
      </c>
      <c r="I241" s="13" t="s">
        <v>700</v>
      </c>
      <c r="J241" s="12" t="s">
        <v>704</v>
      </c>
      <c r="K241" s="12"/>
    </row>
    <row r="242" s="2" customFormat="1" ht="380" customHeight="1" spans="1:11">
      <c r="A242" s="10"/>
      <c r="B242" s="11" t="s">
        <v>705</v>
      </c>
      <c r="C242" s="14" t="str">
        <f>_xlfn.DISPIMG("ID_4E5A9138E0C1443487B196B50066FEB9",1)</f>
        <v>=DISPIMG("ID_4E5A9138E0C1443487B196B50066FEB9",1)</v>
      </c>
      <c r="D242" s="13" t="s">
        <v>652</v>
      </c>
      <c r="E242" s="23">
        <v>1</v>
      </c>
      <c r="F242" s="13" t="s">
        <v>706</v>
      </c>
      <c r="G242" s="12" t="s">
        <v>13</v>
      </c>
      <c r="H242" s="12" t="s">
        <v>14</v>
      </c>
      <c r="I242" s="13" t="s">
        <v>694</v>
      </c>
      <c r="J242" s="12" t="s">
        <v>707</v>
      </c>
      <c r="K242" s="12"/>
    </row>
    <row r="243" s="2" customFormat="1" ht="380" customHeight="1" spans="1:11">
      <c r="A243" s="10"/>
      <c r="B243" s="11" t="s">
        <v>708</v>
      </c>
      <c r="C243" s="14" t="str">
        <f>_xlfn.DISPIMG("ID_69424CFC02134CA5B77AD10C99F7149D",1)</f>
        <v>=DISPIMG("ID_69424CFC02134CA5B77AD10C99F7149D",1)</v>
      </c>
      <c r="D243" s="13" t="s">
        <v>652</v>
      </c>
      <c r="E243" s="23">
        <v>1</v>
      </c>
      <c r="F243" s="13" t="s">
        <v>709</v>
      </c>
      <c r="G243" s="12" t="s">
        <v>13</v>
      </c>
      <c r="H243" s="12" t="s">
        <v>14</v>
      </c>
      <c r="I243" s="13" t="s">
        <v>694</v>
      </c>
      <c r="J243" s="12" t="s">
        <v>710</v>
      </c>
      <c r="K243" s="12"/>
    </row>
    <row r="244" s="2" customFormat="1" ht="380" customHeight="1" spans="1:11">
      <c r="A244" s="10"/>
      <c r="B244" s="11" t="s">
        <v>711</v>
      </c>
      <c r="C244" s="14" t="str">
        <f>_xlfn.DISPIMG("ID_99D1F24E89FB40DFAA1870ECCA3A01A7",1)</f>
        <v>=DISPIMG("ID_99D1F24E89FB40DFAA1870ECCA3A01A7",1)</v>
      </c>
      <c r="D244" s="13" t="s">
        <v>652</v>
      </c>
      <c r="E244" s="23">
        <v>1</v>
      </c>
      <c r="F244" s="13" t="s">
        <v>712</v>
      </c>
      <c r="G244" s="12" t="s">
        <v>13</v>
      </c>
      <c r="H244" s="12" t="s">
        <v>14</v>
      </c>
      <c r="I244" s="13" t="s">
        <v>477</v>
      </c>
      <c r="J244" s="12" t="s">
        <v>713</v>
      </c>
      <c r="K244" s="12"/>
    </row>
    <row r="245" s="2" customFormat="1" ht="380" customHeight="1" spans="1:11">
      <c r="A245" s="10"/>
      <c r="B245" s="11" t="s">
        <v>714</v>
      </c>
      <c r="C245" s="18" t="str">
        <f>_xlfn.DISPIMG("ID_6E330BA00846483784244EBEC88FB393",1)</f>
        <v>=DISPIMG("ID_6E330BA00846483784244EBEC88FB393",1)</v>
      </c>
      <c r="D245" s="13" t="s">
        <v>715</v>
      </c>
      <c r="E245" s="23">
        <v>1</v>
      </c>
      <c r="F245" s="13" t="s">
        <v>716</v>
      </c>
      <c r="G245" s="12" t="s">
        <v>13</v>
      </c>
      <c r="H245" s="12" t="s">
        <v>14</v>
      </c>
      <c r="I245" s="13" t="s">
        <v>717</v>
      </c>
      <c r="J245" s="12" t="s">
        <v>718</v>
      </c>
      <c r="K245" s="12"/>
    </row>
    <row r="246" s="2" customFormat="1" ht="380" customHeight="1" spans="1:11">
      <c r="A246" s="15"/>
      <c r="B246" s="11" t="s">
        <v>714</v>
      </c>
      <c r="C246" s="14" t="str">
        <f>_xlfn.DISPIMG("ID_5994675D4C98483CA64D0E969FB9E8AA",1)</f>
        <v>=DISPIMG("ID_5994675D4C98483CA64D0E969FB9E8AA",1)</v>
      </c>
      <c r="D246" s="13" t="s">
        <v>652</v>
      </c>
      <c r="E246" s="23">
        <v>1</v>
      </c>
      <c r="F246" s="13" t="s">
        <v>719</v>
      </c>
      <c r="G246" s="12" t="s">
        <v>13</v>
      </c>
      <c r="H246" s="12" t="s">
        <v>14</v>
      </c>
      <c r="I246" s="13" t="s">
        <v>717</v>
      </c>
      <c r="J246" s="12" t="s">
        <v>718</v>
      </c>
      <c r="K246" s="12"/>
    </row>
    <row r="247" s="2" customFormat="1" ht="380" customHeight="1" spans="1:11">
      <c r="A247" s="15"/>
      <c r="B247" s="11" t="s">
        <v>720</v>
      </c>
      <c r="C247" s="14" t="str">
        <f>_xlfn.DISPIMG("ID_0DF88167ED334F9DB2A51C19F7252E79",1)</f>
        <v>=DISPIMG("ID_0DF88167ED334F9DB2A51C19F7252E79",1)</v>
      </c>
      <c r="D247" s="13" t="s">
        <v>652</v>
      </c>
      <c r="E247" s="23">
        <v>1</v>
      </c>
      <c r="F247" s="13" t="s">
        <v>721</v>
      </c>
      <c r="G247" s="12" t="s">
        <v>13</v>
      </c>
      <c r="H247" s="12" t="s">
        <v>14</v>
      </c>
      <c r="I247" s="13" t="s">
        <v>717</v>
      </c>
      <c r="J247" s="12" t="s">
        <v>718</v>
      </c>
      <c r="K247" s="12"/>
    </row>
    <row r="248" s="2" customFormat="1" ht="380" customHeight="1" spans="1:11">
      <c r="A248" s="10"/>
      <c r="B248" s="11" t="s">
        <v>722</v>
      </c>
      <c r="C248" s="14" t="str">
        <f>_xlfn.DISPIMG("ID_8B7CBBF5627D457A94B739CA4D4BC656",1)</f>
        <v>=DISPIMG("ID_8B7CBBF5627D457A94B739CA4D4BC656",1)</v>
      </c>
      <c r="D248" s="13" t="s">
        <v>723</v>
      </c>
      <c r="E248" s="23">
        <v>1</v>
      </c>
      <c r="F248" s="13" t="s">
        <v>724</v>
      </c>
      <c r="G248" s="12" t="s">
        <v>13</v>
      </c>
      <c r="H248" s="12" t="s">
        <v>14</v>
      </c>
      <c r="I248" s="38" t="s">
        <v>725</v>
      </c>
      <c r="J248" s="12" t="s">
        <v>726</v>
      </c>
      <c r="K248" s="12"/>
    </row>
    <row r="249" s="2" customFormat="1" ht="380" customHeight="1" spans="1:11">
      <c r="A249" s="10"/>
      <c r="B249" s="11" t="s">
        <v>727</v>
      </c>
      <c r="C249" s="14" t="str">
        <f>_xlfn.DISPIMG("ID_CDA12EE82AB44CBDB0FC1BB5CDA0E446",1)</f>
        <v>=DISPIMG("ID_CDA12EE82AB44CBDB0FC1BB5CDA0E446",1)</v>
      </c>
      <c r="D249" s="13" t="s">
        <v>652</v>
      </c>
      <c r="E249" s="23">
        <v>1</v>
      </c>
      <c r="F249" s="13" t="s">
        <v>728</v>
      </c>
      <c r="G249" s="12" t="s">
        <v>13</v>
      </c>
      <c r="H249" s="12" t="s">
        <v>14</v>
      </c>
      <c r="I249" s="13" t="s">
        <v>212</v>
      </c>
      <c r="J249" s="12" t="s">
        <v>729</v>
      </c>
      <c r="K249" s="12"/>
    </row>
    <row r="250" s="2" customFormat="1" ht="380" customHeight="1" spans="1:11">
      <c r="A250" s="40"/>
      <c r="B250" s="11" t="s">
        <v>730</v>
      </c>
      <c r="C250" s="14" t="str">
        <f>_xlfn.DISPIMG("ID_C15CF87DD3284690A1C218DCAFBF0B09",1)</f>
        <v>=DISPIMG("ID_C15CF87DD3284690A1C218DCAFBF0B09",1)</v>
      </c>
      <c r="D250" s="13" t="s">
        <v>731</v>
      </c>
      <c r="E250" s="23">
        <v>1</v>
      </c>
      <c r="F250" s="13" t="s">
        <v>732</v>
      </c>
      <c r="G250" s="12" t="s">
        <v>13</v>
      </c>
      <c r="H250" s="12" t="s">
        <v>14</v>
      </c>
      <c r="I250" s="13" t="s">
        <v>138</v>
      </c>
      <c r="J250" s="12" t="s">
        <v>733</v>
      </c>
      <c r="K250" s="12"/>
    </row>
    <row r="251" s="2" customFormat="1" ht="109.5" customHeight="1" spans="1:11">
      <c r="A251" s="40"/>
      <c r="B251" s="11" t="s">
        <v>734</v>
      </c>
      <c r="C251" s="14"/>
      <c r="D251" s="13"/>
      <c r="E251" s="23"/>
      <c r="F251" s="13"/>
      <c r="G251" s="12" t="s">
        <v>13</v>
      </c>
      <c r="H251" s="12"/>
      <c r="I251" s="13" t="s">
        <v>735</v>
      </c>
      <c r="J251" s="12"/>
      <c r="K251" s="12"/>
    </row>
    <row r="252" s="2" customFormat="1" ht="380" customHeight="1" spans="1:11">
      <c r="A252" s="40"/>
      <c r="B252" s="11" t="s">
        <v>736</v>
      </c>
      <c r="C252" s="14" t="str">
        <f>_xlfn.DISPIMG("ID_8E02C0416AD04315889D7D288681D373",1)</f>
        <v>=DISPIMG("ID_8E02C0416AD04315889D7D288681D373",1)</v>
      </c>
      <c r="D252" s="13" t="s">
        <v>737</v>
      </c>
      <c r="E252" s="23">
        <v>1</v>
      </c>
      <c r="F252" s="13" t="s">
        <v>738</v>
      </c>
      <c r="G252" s="12" t="s">
        <v>13</v>
      </c>
      <c r="H252" s="12" t="s">
        <v>14</v>
      </c>
      <c r="I252" s="13" t="s">
        <v>138</v>
      </c>
      <c r="J252" s="12" t="s">
        <v>733</v>
      </c>
      <c r="K252" s="12"/>
    </row>
    <row r="253" s="2" customFormat="1" ht="380" customHeight="1" spans="1:11">
      <c r="A253" s="40"/>
      <c r="B253" s="11" t="s">
        <v>739</v>
      </c>
      <c r="C253" s="14" t="str">
        <f>_xlfn.DISPIMG("ID_6D5398B2EE0F4ADE9D6F6C882CA5EB8D",1)</f>
        <v>=DISPIMG("ID_6D5398B2EE0F4ADE9D6F6C882CA5EB8D",1)</v>
      </c>
      <c r="D253" s="13" t="s">
        <v>740</v>
      </c>
      <c r="E253" s="23">
        <v>1</v>
      </c>
      <c r="F253" s="13" t="s">
        <v>741</v>
      </c>
      <c r="G253" s="12" t="s">
        <v>13</v>
      </c>
      <c r="H253" s="12" t="s">
        <v>14</v>
      </c>
      <c r="I253" s="13" t="s">
        <v>138</v>
      </c>
      <c r="J253" s="12" t="s">
        <v>733</v>
      </c>
      <c r="K253" s="12"/>
    </row>
    <row r="254" s="2" customFormat="1" ht="380" customHeight="1" spans="1:11">
      <c r="A254" s="10"/>
      <c r="B254" s="11" t="s">
        <v>742</v>
      </c>
      <c r="C254" s="14" t="str">
        <f>_xlfn.DISPIMG("ID_64B77010CC9346C1AB739A3D76AC0F83",1)</f>
        <v>=DISPIMG("ID_64B77010CC9346C1AB739A3D76AC0F83",1)</v>
      </c>
      <c r="D254" s="13" t="s">
        <v>743</v>
      </c>
      <c r="E254" s="23">
        <v>1</v>
      </c>
      <c r="F254" s="13" t="s">
        <v>744</v>
      </c>
      <c r="G254" s="12" t="s">
        <v>13</v>
      </c>
      <c r="H254" s="12" t="s">
        <v>14</v>
      </c>
      <c r="I254" s="13" t="s">
        <v>212</v>
      </c>
      <c r="J254" s="12" t="s">
        <v>745</v>
      </c>
      <c r="K254" s="12"/>
    </row>
    <row r="255" s="2" customFormat="1" ht="380" customHeight="1" spans="1:11">
      <c r="A255" s="40"/>
      <c r="B255" s="11" t="s">
        <v>746</v>
      </c>
      <c r="C255" s="14" t="str">
        <f>_xlfn.DISPIMG("ID_2F567172C95E480892C50A81116C35CA",1)</f>
        <v>=DISPIMG("ID_2F567172C95E480892C50A81116C35CA",1)</v>
      </c>
      <c r="D255" s="13" t="s">
        <v>747</v>
      </c>
      <c r="E255" s="23">
        <v>1</v>
      </c>
      <c r="F255" s="13" t="s">
        <v>748</v>
      </c>
      <c r="G255" s="12" t="s">
        <v>749</v>
      </c>
      <c r="H255" s="12" t="s">
        <v>623</v>
      </c>
      <c r="I255" s="13" t="s">
        <v>212</v>
      </c>
      <c r="J255" s="12"/>
      <c r="K255" s="12"/>
    </row>
    <row r="256" s="2" customFormat="1" ht="380" customHeight="1" spans="1:11">
      <c r="A256" s="40"/>
      <c r="B256" s="11" t="s">
        <v>750</v>
      </c>
      <c r="C256" s="14" t="str">
        <f>_xlfn.DISPIMG("ID_77BA8C07D08048C1B6185DAB22E09632",1)</f>
        <v>=DISPIMG("ID_77BA8C07D08048C1B6185DAB22E09632",1)</v>
      </c>
      <c r="D256" s="13" t="s">
        <v>747</v>
      </c>
      <c r="E256" s="23">
        <v>1</v>
      </c>
      <c r="F256" s="13" t="s">
        <v>751</v>
      </c>
      <c r="G256" s="12" t="s">
        <v>13</v>
      </c>
      <c r="H256" s="12" t="s">
        <v>623</v>
      </c>
      <c r="I256" s="13" t="s">
        <v>212</v>
      </c>
      <c r="J256" s="12" t="s">
        <v>752</v>
      </c>
      <c r="K256" s="42" t="s">
        <v>753</v>
      </c>
    </row>
    <row r="257" s="2" customFormat="1" ht="380" customHeight="1" spans="1:11">
      <c r="A257" s="40"/>
      <c r="B257" s="11" t="s">
        <v>754</v>
      </c>
      <c r="C257" s="14" t="str">
        <f>_xlfn.DISPIMG("ID_D6103EB8944D4756898EDD2408C4CCA9",1)</f>
        <v>=DISPIMG("ID_D6103EB8944D4756898EDD2408C4CCA9",1)</v>
      </c>
      <c r="D257" s="13" t="s">
        <v>747</v>
      </c>
      <c r="E257" s="23">
        <v>1</v>
      </c>
      <c r="F257" s="13" t="s">
        <v>755</v>
      </c>
      <c r="G257" s="12" t="s">
        <v>13</v>
      </c>
      <c r="H257" s="12" t="s">
        <v>623</v>
      </c>
      <c r="I257" s="13" t="s">
        <v>212</v>
      </c>
      <c r="J257" s="12" t="s">
        <v>752</v>
      </c>
      <c r="K257" s="12"/>
    </row>
    <row r="258" s="2" customFormat="1" ht="380" customHeight="1" spans="1:11">
      <c r="A258" s="40"/>
      <c r="B258" s="11" t="s">
        <v>756</v>
      </c>
      <c r="C258" s="14" t="str">
        <f>_xlfn.DISPIMG("ID_46C8DBB5CEF44BC99C11A6E717B4A118",1)</f>
        <v>=DISPIMG("ID_46C8DBB5CEF44BC99C11A6E717B4A118",1)</v>
      </c>
      <c r="D258" s="13" t="s">
        <v>747</v>
      </c>
      <c r="E258" s="23">
        <v>1</v>
      </c>
      <c r="F258" s="13" t="s">
        <v>757</v>
      </c>
      <c r="G258" s="12" t="s">
        <v>13</v>
      </c>
      <c r="H258" s="12" t="s">
        <v>623</v>
      </c>
      <c r="I258" s="13" t="s">
        <v>212</v>
      </c>
      <c r="J258" s="12" t="s">
        <v>752</v>
      </c>
      <c r="K258" s="42" t="s">
        <v>753</v>
      </c>
    </row>
    <row r="259" s="2" customFormat="1" ht="380" customHeight="1" spans="1:11">
      <c r="A259" s="40"/>
      <c r="B259" s="11" t="s">
        <v>758</v>
      </c>
      <c r="C259" s="14" t="str">
        <f>_xlfn.DISPIMG("ID_B344ACA5EED14F01B48B1B4B10842418",1)</f>
        <v>=DISPIMG("ID_B344ACA5EED14F01B48B1B4B10842418",1)</v>
      </c>
      <c r="D259" s="13" t="s">
        <v>747</v>
      </c>
      <c r="E259" s="23">
        <v>1</v>
      </c>
      <c r="F259" s="13" t="s">
        <v>759</v>
      </c>
      <c r="G259" s="12" t="s">
        <v>13</v>
      </c>
      <c r="H259" s="12" t="s">
        <v>623</v>
      </c>
      <c r="I259" s="13" t="s">
        <v>212</v>
      </c>
      <c r="J259" s="12" t="s">
        <v>752</v>
      </c>
      <c r="K259" s="42" t="s">
        <v>753</v>
      </c>
    </row>
    <row r="260" s="2" customFormat="1" ht="380" customHeight="1" spans="1:11">
      <c r="A260" s="40"/>
      <c r="B260" s="11" t="s">
        <v>760</v>
      </c>
      <c r="C260" s="14" t="str">
        <f>_xlfn.DISPIMG("ID_D6066509E7E541AEBC75B4F9CD6A1D1B",1)</f>
        <v>=DISPIMG("ID_D6066509E7E541AEBC75B4F9CD6A1D1B",1)</v>
      </c>
      <c r="D260" s="13" t="s">
        <v>747</v>
      </c>
      <c r="E260" s="23">
        <v>1</v>
      </c>
      <c r="F260" s="13" t="s">
        <v>761</v>
      </c>
      <c r="G260" s="12" t="s">
        <v>13</v>
      </c>
      <c r="H260" s="12" t="s">
        <v>14</v>
      </c>
      <c r="I260" s="13" t="s">
        <v>212</v>
      </c>
      <c r="J260" s="12" t="s">
        <v>752</v>
      </c>
      <c r="K260" s="42" t="s">
        <v>753</v>
      </c>
    </row>
    <row r="261" s="2" customFormat="1" ht="380" customHeight="1" spans="1:11">
      <c r="A261" s="10"/>
      <c r="B261" s="43" t="s">
        <v>762</v>
      </c>
      <c r="C261" s="44" t="str">
        <f>_xlfn.DISPIMG("ID_0E507FA822FB45D68EA0B4066544CB0B",1)</f>
        <v>=DISPIMG("ID_0E507FA822FB45D68EA0B4066544CB0B",1)</v>
      </c>
      <c r="D261" s="34" t="s">
        <v>763</v>
      </c>
      <c r="E261" s="23">
        <v>1</v>
      </c>
      <c r="F261" s="34" t="s">
        <v>764</v>
      </c>
      <c r="G261" s="12" t="s">
        <v>13</v>
      </c>
      <c r="H261" s="12" t="s">
        <v>14</v>
      </c>
      <c r="I261" s="37"/>
      <c r="J261" s="45"/>
      <c r="K261" s="45"/>
    </row>
    <row r="262" s="2" customFormat="1" ht="380" customHeight="1" spans="1:11">
      <c r="A262" s="15"/>
      <c r="B262" s="43" t="s">
        <v>765</v>
      </c>
      <c r="C262" s="44" t="str">
        <f>_xlfn.DISPIMG("ID_7DFA2BCC99BC4CF4B91BD12FB30ECFB7",1)</f>
        <v>=DISPIMG("ID_7DFA2BCC99BC4CF4B91BD12FB30ECFB7",1)</v>
      </c>
      <c r="D262" s="34" t="s">
        <v>763</v>
      </c>
      <c r="E262" s="23">
        <v>1</v>
      </c>
      <c r="F262" s="34" t="s">
        <v>766</v>
      </c>
      <c r="G262" s="12" t="s">
        <v>13</v>
      </c>
      <c r="H262" s="12" t="s">
        <v>14</v>
      </c>
      <c r="I262" s="37"/>
      <c r="J262" s="45"/>
      <c r="K262" s="45"/>
    </row>
    <row r="263" s="2" customFormat="1" ht="380" customHeight="1" spans="1:11">
      <c r="A263" s="15"/>
      <c r="B263" s="43" t="s">
        <v>767</v>
      </c>
      <c r="C263" s="14" t="str">
        <f>_xlfn.DISPIMG("ID_61676A6CC4714C8A872137097CF14F32",1)</f>
        <v>=DISPIMG("ID_61676A6CC4714C8A872137097CF14F32",1)</v>
      </c>
      <c r="D263" s="34" t="s">
        <v>763</v>
      </c>
      <c r="E263" s="23">
        <v>1</v>
      </c>
      <c r="F263" s="13" t="s">
        <v>764</v>
      </c>
      <c r="G263" s="12" t="s">
        <v>13</v>
      </c>
      <c r="H263" s="12" t="s">
        <v>14</v>
      </c>
      <c r="I263" s="13" t="s">
        <v>268</v>
      </c>
      <c r="J263" s="12"/>
      <c r="K263" s="12"/>
    </row>
    <row r="264" s="2" customFormat="1" ht="380" customHeight="1" spans="1:11">
      <c r="A264" s="15"/>
      <c r="B264" s="43" t="s">
        <v>768</v>
      </c>
      <c r="C264" s="14" t="str">
        <f>_xlfn.DISPIMG("ID_D3B511BA96C540C3A3B9CFA078031CFA",1)</f>
        <v>=DISPIMG("ID_D3B511BA96C540C3A3B9CFA078031CFA",1)</v>
      </c>
      <c r="D264" s="34" t="s">
        <v>763</v>
      </c>
      <c r="E264" s="23">
        <v>1</v>
      </c>
      <c r="F264" s="13" t="s">
        <v>764</v>
      </c>
      <c r="G264" s="12" t="s">
        <v>13</v>
      </c>
      <c r="H264" s="12" t="s">
        <v>14</v>
      </c>
      <c r="I264" s="13" t="s">
        <v>268</v>
      </c>
      <c r="J264" s="12"/>
      <c r="K264" s="12"/>
    </row>
    <row r="265" s="2" customFormat="1" ht="380" customHeight="1" spans="1:11">
      <c r="A265" s="15"/>
      <c r="B265" s="43" t="s">
        <v>769</v>
      </c>
      <c r="C265" s="14" t="str">
        <f>_xlfn.DISPIMG("ID_A9F933C15E7D48F7A9016BA9C6576D2E",1)</f>
        <v>=DISPIMG("ID_A9F933C15E7D48F7A9016BA9C6576D2E",1)</v>
      </c>
      <c r="D265" s="34" t="s">
        <v>763</v>
      </c>
      <c r="E265" s="23">
        <v>1</v>
      </c>
      <c r="F265" s="13" t="s">
        <v>764</v>
      </c>
      <c r="G265" s="12" t="s">
        <v>13</v>
      </c>
      <c r="H265" s="12" t="s">
        <v>14</v>
      </c>
      <c r="I265" s="13" t="s">
        <v>268</v>
      </c>
      <c r="J265" s="12"/>
      <c r="K265" s="12"/>
    </row>
    <row r="266" s="2" customFormat="1" ht="380" customHeight="1" spans="1:11">
      <c r="A266" s="10"/>
      <c r="B266" s="11" t="s">
        <v>770</v>
      </c>
      <c r="C266" s="14" t="str">
        <f>_xlfn.DISPIMG("ID_31FBF3978BC5477BBA172A9D04E7D724",1)</f>
        <v>=DISPIMG("ID_31FBF3978BC5477BBA172A9D04E7D724",1)</v>
      </c>
      <c r="D266" s="34" t="s">
        <v>763</v>
      </c>
      <c r="E266" s="23">
        <v>1</v>
      </c>
      <c r="F266" s="13" t="s">
        <v>764</v>
      </c>
      <c r="G266" s="12" t="s">
        <v>13</v>
      </c>
      <c r="H266" s="12" t="s">
        <v>14</v>
      </c>
      <c r="I266" s="13" t="s">
        <v>268</v>
      </c>
      <c r="J266" s="12"/>
      <c r="K266" s="12"/>
    </row>
    <row r="267" s="2" customFormat="1" ht="380" customHeight="1" spans="1:11">
      <c r="A267" s="15"/>
      <c r="B267" s="37" t="s">
        <v>771</v>
      </c>
      <c r="C267" s="44" t="str">
        <f>_xlfn.DISPIMG("ID_921D7FECE67A454DA95E42A5D21E5AFF",1)</f>
        <v>=DISPIMG("ID_921D7FECE67A454DA95E42A5D21E5AFF",1)</v>
      </c>
      <c r="D267" s="34" t="s">
        <v>763</v>
      </c>
      <c r="E267" s="23">
        <v>1</v>
      </c>
      <c r="F267" s="34" t="s">
        <v>764</v>
      </c>
      <c r="G267" s="12" t="s">
        <v>13</v>
      </c>
      <c r="H267" s="12" t="s">
        <v>14</v>
      </c>
      <c r="I267" s="12" t="s">
        <v>749</v>
      </c>
      <c r="J267" s="45"/>
      <c r="K267" s="45"/>
    </row>
    <row r="268" s="2" customFormat="1" ht="380" customHeight="1" spans="1:11">
      <c r="A268" s="15"/>
      <c r="B268" s="37" t="s">
        <v>772</v>
      </c>
      <c r="C268" s="44" t="str">
        <f>_xlfn.DISPIMG("ID_63EDD5368BB240D4AF9A718EBABF1EFF",1)</f>
        <v>=DISPIMG("ID_63EDD5368BB240D4AF9A718EBABF1EFF",1)</v>
      </c>
      <c r="D268" s="34" t="s">
        <v>763</v>
      </c>
      <c r="E268" s="23">
        <v>1</v>
      </c>
      <c r="F268" s="34" t="s">
        <v>764</v>
      </c>
      <c r="G268" s="12" t="s">
        <v>13</v>
      </c>
      <c r="H268" s="12" t="s">
        <v>14</v>
      </c>
      <c r="I268" s="37"/>
      <c r="J268" s="45"/>
      <c r="K268" s="45"/>
    </row>
    <row r="269" s="2" customFormat="1" ht="380" customHeight="1" spans="1:11">
      <c r="A269" s="15"/>
      <c r="B269" s="37" t="s">
        <v>773</v>
      </c>
      <c r="C269" s="44" t="str">
        <f>_xlfn.DISPIMG("ID_7CB65B68E9454E0AA278DEFDD9112DD9",1)</f>
        <v>=DISPIMG("ID_7CB65B68E9454E0AA278DEFDD9112DD9",1)</v>
      </c>
      <c r="D269" s="34" t="s">
        <v>763</v>
      </c>
      <c r="E269" s="23">
        <v>1</v>
      </c>
      <c r="F269" s="34" t="s">
        <v>764</v>
      </c>
      <c r="G269" s="12" t="s">
        <v>13</v>
      </c>
      <c r="H269" s="12" t="s">
        <v>14</v>
      </c>
      <c r="I269" s="37"/>
      <c r="J269" s="45"/>
      <c r="K269" s="45"/>
    </row>
    <row r="270" s="2" customFormat="1" ht="380" customHeight="1" spans="1:11">
      <c r="A270" s="15"/>
      <c r="B270" s="37" t="s">
        <v>774</v>
      </c>
      <c r="C270" s="44" t="str">
        <f>_xlfn.DISPIMG("ID_69B8021670734A99816BAF85904FE7B8",1)</f>
        <v>=DISPIMG("ID_69B8021670734A99816BAF85904FE7B8",1)</v>
      </c>
      <c r="D270" s="34" t="s">
        <v>763</v>
      </c>
      <c r="E270" s="23">
        <v>1</v>
      </c>
      <c r="F270" s="34" t="s">
        <v>764</v>
      </c>
      <c r="G270" s="12" t="s">
        <v>13</v>
      </c>
      <c r="H270" s="12" t="s">
        <v>14</v>
      </c>
      <c r="I270" s="37"/>
      <c r="J270" s="45"/>
      <c r="K270" s="45"/>
    </row>
    <row r="271" s="2" customFormat="1" ht="380" customHeight="1" spans="1:11">
      <c r="A271" s="10"/>
      <c r="B271" s="11" t="s">
        <v>775</v>
      </c>
      <c r="C271" s="14" t="str">
        <f>_xlfn.DISPIMG("ID_29621510D7F44BAE99E6B2C515378D7A",1)</f>
        <v>=DISPIMG("ID_29621510D7F44BAE99E6B2C515378D7A",1)</v>
      </c>
      <c r="D271" s="13" t="s">
        <v>776</v>
      </c>
      <c r="E271" s="23">
        <v>1</v>
      </c>
      <c r="F271" s="13" t="s">
        <v>777</v>
      </c>
      <c r="G271" s="12" t="s">
        <v>13</v>
      </c>
      <c r="H271" s="12" t="s">
        <v>14</v>
      </c>
      <c r="I271" s="13" t="s">
        <v>212</v>
      </c>
      <c r="J271" s="12" t="s">
        <v>778</v>
      </c>
      <c r="K271" s="12"/>
    </row>
    <row r="272" s="2" customFormat="1" ht="380" customHeight="1" spans="1:11">
      <c r="A272" s="10"/>
      <c r="B272" s="11" t="s">
        <v>779</v>
      </c>
      <c r="C272" s="14" t="str">
        <f>_xlfn.DISPIMG("ID_508DE133993949169CCD2FEA0CCF5270",1)</f>
        <v>=DISPIMG("ID_508DE133993949169CCD2FEA0CCF5270",1)</v>
      </c>
      <c r="D272" s="13" t="s">
        <v>780</v>
      </c>
      <c r="E272" s="23">
        <v>1</v>
      </c>
      <c r="F272" s="13" t="s">
        <v>781</v>
      </c>
      <c r="G272" s="12" t="s">
        <v>13</v>
      </c>
      <c r="H272" s="12" t="s">
        <v>14</v>
      </c>
      <c r="I272" s="13" t="s">
        <v>268</v>
      </c>
      <c r="J272" s="12"/>
      <c r="K272" s="12"/>
    </row>
    <row r="273" s="2" customFormat="1" ht="380" customHeight="1" spans="1:11">
      <c r="A273" s="15"/>
      <c r="B273" s="11" t="s">
        <v>782</v>
      </c>
      <c r="C273" s="14" t="str">
        <f>_xlfn.DISPIMG("ID_2F6149B3799C4D73AA732714166BEB35",1)</f>
        <v>=DISPIMG("ID_2F6149B3799C4D73AA732714166BEB35",1)</v>
      </c>
      <c r="D273" s="13" t="s">
        <v>780</v>
      </c>
      <c r="E273" s="23">
        <v>1</v>
      </c>
      <c r="F273" s="13" t="s">
        <v>781</v>
      </c>
      <c r="G273" s="12" t="s">
        <v>13</v>
      </c>
      <c r="H273" s="12" t="s">
        <v>14</v>
      </c>
      <c r="I273" s="13" t="s">
        <v>268</v>
      </c>
      <c r="J273" s="12"/>
      <c r="K273" s="12"/>
    </row>
    <row r="274" s="2" customFormat="1" ht="380" customHeight="1" spans="1:11">
      <c r="A274" s="15"/>
      <c r="B274" s="11" t="s">
        <v>783</v>
      </c>
      <c r="C274" s="14" t="str">
        <f>_xlfn.DISPIMG("ID_669BD7705907421A8D48863FE412335E",1)</f>
        <v>=DISPIMG("ID_669BD7705907421A8D48863FE412335E",1)</v>
      </c>
      <c r="D274" s="13" t="s">
        <v>780</v>
      </c>
      <c r="E274" s="23">
        <v>1</v>
      </c>
      <c r="F274" s="13" t="s">
        <v>781</v>
      </c>
      <c r="G274" s="12" t="s">
        <v>13</v>
      </c>
      <c r="H274" s="12" t="s">
        <v>14</v>
      </c>
      <c r="I274" s="13" t="s">
        <v>268</v>
      </c>
      <c r="J274" s="12"/>
      <c r="K274" s="12"/>
    </row>
    <row r="275" s="2" customFormat="1" ht="380" customHeight="1" spans="1:11">
      <c r="A275" s="15"/>
      <c r="B275" s="11" t="s">
        <v>784</v>
      </c>
      <c r="C275" s="14" t="str">
        <f>_xlfn.DISPIMG("ID_E1F959ECCF1E4167905D3BA3E0162DDC",1)</f>
        <v>=DISPIMG("ID_E1F959ECCF1E4167905D3BA3E0162DDC",1)</v>
      </c>
      <c r="D275" s="13" t="s">
        <v>780</v>
      </c>
      <c r="E275" s="23">
        <v>1</v>
      </c>
      <c r="F275" s="13" t="s">
        <v>785</v>
      </c>
      <c r="G275" s="12" t="s">
        <v>13</v>
      </c>
      <c r="H275" s="12" t="s">
        <v>14</v>
      </c>
      <c r="I275" s="13" t="s">
        <v>268</v>
      </c>
      <c r="J275" s="12" t="s">
        <v>786</v>
      </c>
      <c r="K275" s="12" t="s">
        <v>787</v>
      </c>
    </row>
    <row r="276" s="2" customFormat="1" ht="380" customHeight="1" spans="1:11">
      <c r="A276" s="15"/>
      <c r="B276" s="11" t="s">
        <v>788</v>
      </c>
      <c r="C276" s="14" t="str">
        <f>_xlfn.DISPIMG("ID_402F3C9AF8254E828545D8BB37AF8439",1)</f>
        <v>=DISPIMG("ID_402F3C9AF8254E828545D8BB37AF8439",1)</v>
      </c>
      <c r="D276" s="13" t="s">
        <v>780</v>
      </c>
      <c r="E276" s="23">
        <v>1</v>
      </c>
      <c r="F276" s="13" t="s">
        <v>789</v>
      </c>
      <c r="G276" s="12" t="s">
        <v>13</v>
      </c>
      <c r="H276" s="12" t="s">
        <v>14</v>
      </c>
      <c r="I276" s="13" t="s">
        <v>268</v>
      </c>
      <c r="J276" s="12" t="s">
        <v>786</v>
      </c>
      <c r="K276" s="12" t="s">
        <v>787</v>
      </c>
    </row>
    <row r="277" s="2" customFormat="1" ht="380" customHeight="1" spans="1:11">
      <c r="A277" s="15"/>
      <c r="B277" s="11" t="s">
        <v>790</v>
      </c>
      <c r="C277" s="14" t="str">
        <f>_xlfn.DISPIMG("ID_EFA71CC90A3F41D2B77F8F29C0647985",1)</f>
        <v>=DISPIMG("ID_EFA71CC90A3F41D2B77F8F29C0647985",1)</v>
      </c>
      <c r="D277" s="13" t="s">
        <v>780</v>
      </c>
      <c r="E277" s="23">
        <v>1</v>
      </c>
      <c r="F277" s="13" t="s">
        <v>781</v>
      </c>
      <c r="G277" s="12" t="s">
        <v>13</v>
      </c>
      <c r="H277" s="12" t="s">
        <v>14</v>
      </c>
      <c r="I277" s="13" t="s">
        <v>268</v>
      </c>
      <c r="J277" s="12" t="s">
        <v>786</v>
      </c>
      <c r="K277" s="12"/>
    </row>
    <row r="278" s="2" customFormat="1" ht="380" customHeight="1" spans="1:11">
      <c r="A278" s="15"/>
      <c r="B278" s="11" t="s">
        <v>791</v>
      </c>
      <c r="C278" s="14" t="str">
        <f>_xlfn.DISPIMG("ID_262A95588A43400CB4087BE651D8D68F",1)</f>
        <v>=DISPIMG("ID_262A95588A43400CB4087BE651D8D68F",1)</v>
      </c>
      <c r="D278" s="13" t="s">
        <v>780</v>
      </c>
      <c r="E278" s="23">
        <v>1</v>
      </c>
      <c r="F278" s="13" t="s">
        <v>792</v>
      </c>
      <c r="G278" s="12" t="s">
        <v>13</v>
      </c>
      <c r="H278" s="12" t="s">
        <v>14</v>
      </c>
      <c r="I278" s="13" t="s">
        <v>268</v>
      </c>
      <c r="J278" s="12" t="s">
        <v>786</v>
      </c>
      <c r="K278" s="12" t="s">
        <v>787</v>
      </c>
    </row>
    <row r="279" s="2" customFormat="1" ht="380" customHeight="1" spans="1:11">
      <c r="A279" s="10"/>
      <c r="B279" s="11" t="s">
        <v>793</v>
      </c>
      <c r="C279" s="14" t="str">
        <f>_xlfn.DISPIMG("ID_1723CC706FB349719F529C90E1582B10",1)</f>
        <v>=DISPIMG("ID_1723CC706FB349719F529C90E1582B10",1)</v>
      </c>
      <c r="D279" s="13" t="s">
        <v>794</v>
      </c>
      <c r="E279" s="23">
        <v>2</v>
      </c>
      <c r="F279" s="13" t="s">
        <v>795</v>
      </c>
      <c r="G279" s="12" t="s">
        <v>13</v>
      </c>
      <c r="H279" s="12" t="s">
        <v>14</v>
      </c>
      <c r="I279" s="13" t="s">
        <v>507</v>
      </c>
      <c r="J279" s="12"/>
      <c r="K279" s="12"/>
    </row>
    <row r="280" s="2" customFormat="1" ht="380" customHeight="1" spans="1:11">
      <c r="A280" s="10"/>
      <c r="B280" s="11" t="s">
        <v>796</v>
      </c>
      <c r="C280" s="14" t="str">
        <f>_xlfn.DISPIMG("ID_819200670A764DC0B7B4A073CD074E80",1)</f>
        <v>=DISPIMG("ID_819200670A764DC0B7B4A073CD074E80",1)</v>
      </c>
      <c r="D280" s="13" t="s">
        <v>797</v>
      </c>
      <c r="E280" s="23">
        <v>1</v>
      </c>
      <c r="F280" s="13" t="s">
        <v>798</v>
      </c>
      <c r="G280" s="12" t="s">
        <v>13</v>
      </c>
      <c r="H280" s="12" t="s">
        <v>623</v>
      </c>
      <c r="I280" s="13" t="s">
        <v>365</v>
      </c>
      <c r="J280" s="12" t="s">
        <v>799</v>
      </c>
      <c r="K280" s="12"/>
    </row>
    <row r="281" s="2" customFormat="1" ht="380" customHeight="1" spans="1:11">
      <c r="A281" s="20"/>
      <c r="B281" s="11" t="s">
        <v>800</v>
      </c>
      <c r="C281" s="14" t="str">
        <f>_xlfn.DISPIMG("ID_DC0451DA833F44B09763E1D7332C86EA",1)</f>
        <v>=DISPIMG("ID_DC0451DA833F44B09763E1D7332C86EA",1)</v>
      </c>
      <c r="D281" s="13" t="s">
        <v>797</v>
      </c>
      <c r="E281" s="23">
        <v>1</v>
      </c>
      <c r="F281" s="13" t="s">
        <v>801</v>
      </c>
      <c r="G281" s="12" t="s">
        <v>13</v>
      </c>
      <c r="H281" s="12" t="s">
        <v>802</v>
      </c>
      <c r="I281" s="13" t="s">
        <v>365</v>
      </c>
      <c r="J281" s="12" t="s">
        <v>803</v>
      </c>
      <c r="K281" s="12"/>
    </row>
    <row r="282" s="2" customFormat="1" ht="380" customHeight="1" spans="1:11">
      <c r="A282" s="20"/>
      <c r="B282" s="37" t="s">
        <v>804</v>
      </c>
      <c r="C282" s="14" t="str">
        <f>_xlfn.DISPIMG("ID_52A588FA3F944B5BB572892902860CAB",1)</f>
        <v>=DISPIMG("ID_52A588FA3F944B5BB572892902860CAB",1)</v>
      </c>
      <c r="D282" s="36" t="s">
        <v>805</v>
      </c>
      <c r="E282" s="23">
        <v>1</v>
      </c>
      <c r="F282" s="36" t="s">
        <v>806</v>
      </c>
      <c r="G282" s="12" t="s">
        <v>13</v>
      </c>
      <c r="H282" s="12" t="s">
        <v>802</v>
      </c>
      <c r="I282" s="13" t="s">
        <v>365</v>
      </c>
      <c r="J282" s="12"/>
      <c r="K282" s="12"/>
    </row>
    <row r="283" s="2" customFormat="1" ht="380" customHeight="1" spans="1:11">
      <c r="A283" s="20"/>
      <c r="B283" s="37" t="s">
        <v>807</v>
      </c>
      <c r="C283" s="14" t="str">
        <f>_xlfn.DISPIMG("ID_A16A963C5F00499C99E8D5155425EE7C",1)</f>
        <v>=DISPIMG("ID_A16A963C5F00499C99E8D5155425EE7C",1)</v>
      </c>
      <c r="D283" s="36" t="s">
        <v>808</v>
      </c>
      <c r="E283" s="23">
        <v>1</v>
      </c>
      <c r="F283" s="36" t="s">
        <v>809</v>
      </c>
      <c r="G283" s="12" t="s">
        <v>13</v>
      </c>
      <c r="H283" s="12" t="s">
        <v>802</v>
      </c>
      <c r="I283" s="13" t="s">
        <v>365</v>
      </c>
      <c r="J283" s="12"/>
      <c r="K283" s="12"/>
    </row>
    <row r="284" s="2" customFormat="1" ht="380" customHeight="1" spans="1:11">
      <c r="A284" s="20"/>
      <c r="B284" s="37" t="s">
        <v>810</v>
      </c>
      <c r="C284" s="14" t="str">
        <f>_xlfn.DISPIMG("ID_1A234796C4CB4A338741F2E76A6D500E",1)</f>
        <v>=DISPIMG("ID_1A234796C4CB4A338741F2E76A6D500E",1)</v>
      </c>
      <c r="D284" s="36" t="s">
        <v>811</v>
      </c>
      <c r="E284" s="23">
        <v>1</v>
      </c>
      <c r="F284" s="37" t="s">
        <v>812</v>
      </c>
      <c r="G284" s="12" t="s">
        <v>13</v>
      </c>
      <c r="H284" s="12" t="s">
        <v>802</v>
      </c>
      <c r="I284" s="13" t="s">
        <v>365</v>
      </c>
      <c r="J284" s="12"/>
      <c r="K284" s="12"/>
    </row>
    <row r="285" s="2" customFormat="1" ht="380" customHeight="1" spans="1:11">
      <c r="A285" s="10"/>
      <c r="B285" s="13" t="s">
        <v>813</v>
      </c>
      <c r="C285" s="14" t="str">
        <f>_xlfn.DISPIMG("ID_5ACC4A092651462CA495CA57EFA62E14",1)</f>
        <v>=DISPIMG("ID_5ACC4A092651462CA495CA57EFA62E14",1)</v>
      </c>
      <c r="D285" s="13" t="s">
        <v>797</v>
      </c>
      <c r="E285" s="23">
        <v>1</v>
      </c>
      <c r="F285" s="13" t="s">
        <v>814</v>
      </c>
      <c r="G285" s="12" t="s">
        <v>13</v>
      </c>
      <c r="H285" s="12" t="s">
        <v>14</v>
      </c>
      <c r="I285" s="13" t="s">
        <v>365</v>
      </c>
      <c r="J285" s="12" t="s">
        <v>815</v>
      </c>
      <c r="K285" s="12"/>
    </row>
    <row r="286" s="2" customFormat="1" ht="380" customHeight="1" spans="1:11">
      <c r="A286" s="10"/>
      <c r="B286" s="11" t="s">
        <v>816</v>
      </c>
      <c r="C286" s="14" t="str">
        <f>_xlfn.DISPIMG("ID_053BDCBF9D55431BAE4668954A086E00",1)</f>
        <v>=DISPIMG("ID_053BDCBF9D55431BAE4668954A086E00",1)</v>
      </c>
      <c r="D286" s="13" t="s">
        <v>652</v>
      </c>
      <c r="E286" s="23">
        <v>1</v>
      </c>
      <c r="F286" s="13" t="s">
        <v>817</v>
      </c>
      <c r="G286" s="12" t="s">
        <v>13</v>
      </c>
      <c r="H286" s="12" t="s">
        <v>14</v>
      </c>
      <c r="I286" s="13" t="s">
        <v>365</v>
      </c>
      <c r="J286" s="12" t="s">
        <v>818</v>
      </c>
      <c r="K286" s="12"/>
    </row>
    <row r="287" s="2" customFormat="1" ht="380" customHeight="1" spans="1:11">
      <c r="A287" s="10"/>
      <c r="B287" s="11" t="s">
        <v>819</v>
      </c>
      <c r="C287" s="14" t="str">
        <f>_xlfn.DISPIMG("ID_22DF0790B4F04872B0DD453CF07CE383",1)</f>
        <v>=DISPIMG("ID_22DF0790B4F04872B0DD453CF07CE383",1)</v>
      </c>
      <c r="D287" s="13" t="s">
        <v>820</v>
      </c>
      <c r="E287" s="23">
        <v>1</v>
      </c>
      <c r="F287" s="13" t="s">
        <v>821</v>
      </c>
      <c r="G287" s="12" t="s">
        <v>822</v>
      </c>
      <c r="H287" s="12" t="s">
        <v>14</v>
      </c>
      <c r="I287" s="19" t="s">
        <v>823</v>
      </c>
      <c r="J287" s="12" t="s">
        <v>822</v>
      </c>
      <c r="K287" s="12"/>
    </row>
    <row r="288" s="2" customFormat="1" ht="380" customHeight="1" spans="1:11">
      <c r="A288" s="20"/>
      <c r="B288" s="11" t="s">
        <v>824</v>
      </c>
      <c r="C288" s="14" t="str">
        <f>_xlfn.DISPIMG("ID_CE1DF1467FA84F56B7E7F5361E1FA694",1)</f>
        <v>=DISPIMG("ID_CE1DF1467FA84F56B7E7F5361E1FA694",1)</v>
      </c>
      <c r="D288" s="13" t="s">
        <v>652</v>
      </c>
      <c r="E288" s="23">
        <v>1</v>
      </c>
      <c r="F288" s="13" t="s">
        <v>825</v>
      </c>
      <c r="G288" s="12" t="s">
        <v>13</v>
      </c>
      <c r="H288" s="12" t="s">
        <v>802</v>
      </c>
      <c r="I288" s="13" t="s">
        <v>826</v>
      </c>
      <c r="J288" s="12" t="s">
        <v>827</v>
      </c>
      <c r="K288" s="12" t="s">
        <v>828</v>
      </c>
    </row>
    <row r="289" s="2" customFormat="1" ht="380" customHeight="1" spans="1:11">
      <c r="A289" s="20"/>
      <c r="B289" s="11" t="s">
        <v>829</v>
      </c>
      <c r="C289" s="14" t="str">
        <f>_xlfn.DISPIMG("ID_BD834329418249F098E96F3CAF4E7948",1)</f>
        <v>=DISPIMG("ID_BD834329418249F098E96F3CAF4E7948",1)</v>
      </c>
      <c r="D289" s="13" t="s">
        <v>652</v>
      </c>
      <c r="E289" s="23">
        <v>1</v>
      </c>
      <c r="F289" s="13" t="s">
        <v>825</v>
      </c>
      <c r="G289" s="12" t="s">
        <v>13</v>
      </c>
      <c r="H289" s="12" t="s">
        <v>802</v>
      </c>
      <c r="I289" s="13" t="s">
        <v>826</v>
      </c>
      <c r="J289" s="12" t="s">
        <v>827</v>
      </c>
      <c r="K289" s="12" t="s">
        <v>828</v>
      </c>
    </row>
    <row r="290" s="2" customFormat="1" ht="380" customHeight="1" spans="1:11">
      <c r="A290" s="20"/>
      <c r="B290" s="11" t="s">
        <v>830</v>
      </c>
      <c r="C290" s="14" t="str">
        <f>_xlfn.DISPIMG("ID_CE9B944A2EC54F1582DD07C16414AFC5",1)</f>
        <v>=DISPIMG("ID_CE9B944A2EC54F1582DD07C16414AFC5",1)</v>
      </c>
      <c r="D290" s="13" t="s">
        <v>652</v>
      </c>
      <c r="E290" s="23">
        <v>1</v>
      </c>
      <c r="F290" s="13" t="s">
        <v>825</v>
      </c>
      <c r="G290" s="12" t="s">
        <v>13</v>
      </c>
      <c r="H290" s="12" t="s">
        <v>802</v>
      </c>
      <c r="I290" s="13" t="s">
        <v>826</v>
      </c>
      <c r="J290" s="12" t="s">
        <v>827</v>
      </c>
      <c r="K290" s="12" t="s">
        <v>828</v>
      </c>
    </row>
    <row r="291" s="2" customFormat="1" ht="380" customHeight="1" spans="1:11">
      <c r="A291" s="10"/>
      <c r="B291" s="13" t="s">
        <v>831</v>
      </c>
      <c r="C291" s="14" t="str">
        <f>_xlfn.DISPIMG("ID_D169A334D0314FCC8E5E96D0EACD89C0",1)</f>
        <v>=DISPIMG("ID_D169A334D0314FCC8E5E96D0EACD89C0",1)</v>
      </c>
      <c r="D291" s="13" t="s">
        <v>832</v>
      </c>
      <c r="E291" s="23">
        <v>1</v>
      </c>
      <c r="F291" s="13" t="s">
        <v>833</v>
      </c>
      <c r="G291" s="12" t="s">
        <v>13</v>
      </c>
      <c r="H291" s="12" t="s">
        <v>14</v>
      </c>
      <c r="I291" s="13" t="s">
        <v>477</v>
      </c>
      <c r="J291" s="12" t="s">
        <v>834</v>
      </c>
      <c r="K291" s="25" t="s">
        <v>498</v>
      </c>
    </row>
    <row r="292" s="2" customFormat="1" ht="380" customHeight="1" spans="1:11">
      <c r="A292" s="10"/>
      <c r="B292" s="11" t="s">
        <v>835</v>
      </c>
      <c r="C292" s="14" t="str">
        <f>_xlfn.DISPIMG("ID_9AA33CEB24A84106BCD128BB3EFA62B4",1)</f>
        <v>=DISPIMG("ID_9AA33CEB24A84106BCD128BB3EFA62B4",1)</v>
      </c>
      <c r="D292" s="13" t="s">
        <v>832</v>
      </c>
      <c r="E292" s="23">
        <v>1</v>
      </c>
      <c r="F292" s="13" t="s">
        <v>836</v>
      </c>
      <c r="G292" s="12" t="s">
        <v>13</v>
      </c>
      <c r="H292" s="12" t="s">
        <v>623</v>
      </c>
      <c r="I292" s="13" t="s">
        <v>365</v>
      </c>
      <c r="J292" s="12" t="s">
        <v>837</v>
      </c>
      <c r="K292" s="12"/>
    </row>
    <row r="293" s="2" customFormat="1" ht="380" customHeight="1" spans="1:11">
      <c r="A293" s="10"/>
      <c r="B293" s="11" t="s">
        <v>838</v>
      </c>
      <c r="C293" s="14" t="str">
        <f>_xlfn.DISPIMG("ID_D15F0B23255A4548808E8234DF89A5E0",1)</f>
        <v>=DISPIMG("ID_D15F0B23255A4548808E8234DF89A5E0",1)</v>
      </c>
      <c r="D293" s="13" t="s">
        <v>832</v>
      </c>
      <c r="E293" s="23">
        <v>1</v>
      </c>
      <c r="F293" s="13" t="s">
        <v>839</v>
      </c>
      <c r="G293" s="12" t="s">
        <v>13</v>
      </c>
      <c r="H293" s="12" t="s">
        <v>14</v>
      </c>
      <c r="I293" s="13" t="s">
        <v>365</v>
      </c>
      <c r="J293" s="12" t="s">
        <v>840</v>
      </c>
      <c r="K293" s="12"/>
    </row>
    <row r="294" s="2" customFormat="1" ht="380" customHeight="1" spans="1:11">
      <c r="A294" s="10"/>
      <c r="B294" s="11" t="s">
        <v>841</v>
      </c>
      <c r="C294" s="14" t="str">
        <f>_xlfn.DISPIMG("ID_0E82575172134AB1A72951FA4F9EBB36",1)</f>
        <v>=DISPIMG("ID_0E82575172134AB1A72951FA4F9EBB36",1)</v>
      </c>
      <c r="D294" s="13" t="s">
        <v>652</v>
      </c>
      <c r="E294" s="23">
        <v>1</v>
      </c>
      <c r="F294" s="13" t="s">
        <v>842</v>
      </c>
      <c r="G294" s="12" t="s">
        <v>13</v>
      </c>
      <c r="H294" s="12" t="s">
        <v>14</v>
      </c>
      <c r="I294" s="13" t="s">
        <v>365</v>
      </c>
      <c r="J294" s="12" t="s">
        <v>843</v>
      </c>
      <c r="K294" s="12"/>
    </row>
    <row r="295" s="2" customFormat="1" ht="380" customHeight="1" spans="1:11">
      <c r="A295" s="10"/>
      <c r="B295" s="11" t="s">
        <v>844</v>
      </c>
      <c r="C295" s="14" t="str">
        <f>_xlfn.DISPIMG("ID_FB167BA36AE84907AF6B124B687B4A43",1)</f>
        <v>=DISPIMG("ID_FB167BA36AE84907AF6B124B687B4A43",1)</v>
      </c>
      <c r="D295" s="13" t="s">
        <v>652</v>
      </c>
      <c r="E295" s="23">
        <v>1</v>
      </c>
      <c r="F295" s="13" t="s">
        <v>845</v>
      </c>
      <c r="G295" s="12" t="s">
        <v>13</v>
      </c>
      <c r="H295" s="12" t="s">
        <v>14</v>
      </c>
      <c r="I295" s="13" t="s">
        <v>477</v>
      </c>
      <c r="J295" s="12" t="s">
        <v>846</v>
      </c>
      <c r="K295" s="12"/>
    </row>
    <row r="296" s="2" customFormat="1" ht="380" customHeight="1" spans="1:11">
      <c r="A296" s="10"/>
      <c r="B296" s="11" t="s">
        <v>847</v>
      </c>
      <c r="C296" s="14" t="str">
        <f>_xlfn.DISPIMG("ID_DDDD8C54282C44DE82D4FF3C73C8F179",1)</f>
        <v>=DISPIMG("ID_DDDD8C54282C44DE82D4FF3C73C8F179",1)</v>
      </c>
      <c r="D296" s="13" t="s">
        <v>797</v>
      </c>
      <c r="E296" s="23">
        <v>1</v>
      </c>
      <c r="F296" s="13" t="s">
        <v>848</v>
      </c>
      <c r="G296" s="12" t="s">
        <v>13</v>
      </c>
      <c r="H296" s="12" t="s">
        <v>14</v>
      </c>
      <c r="I296" s="13" t="s">
        <v>365</v>
      </c>
      <c r="J296" s="12" t="s">
        <v>849</v>
      </c>
      <c r="K296" s="12"/>
    </row>
    <row r="297" s="2" customFormat="1" ht="380" customHeight="1" spans="1:11">
      <c r="A297" s="10"/>
      <c r="B297" s="11" t="s">
        <v>850</v>
      </c>
      <c r="C297" s="14" t="str">
        <f>_xlfn.DISPIMG("ID_7081601D916C4E4F9C1596AC4011FDC2",1)</f>
        <v>=DISPIMG("ID_7081601D916C4E4F9C1596AC4011FDC2",1)</v>
      </c>
      <c r="D297" s="13" t="s">
        <v>797</v>
      </c>
      <c r="E297" s="23">
        <v>1</v>
      </c>
      <c r="F297" s="13" t="s">
        <v>851</v>
      </c>
      <c r="G297" s="12" t="s">
        <v>13</v>
      </c>
      <c r="H297" s="12" t="s">
        <v>623</v>
      </c>
      <c r="I297" s="13" t="s">
        <v>365</v>
      </c>
      <c r="J297" s="12" t="s">
        <v>852</v>
      </c>
      <c r="K297" s="12"/>
    </row>
    <row r="298" s="2" customFormat="1" ht="380" customHeight="1" spans="1:11">
      <c r="A298" s="10"/>
      <c r="B298" s="11" t="s">
        <v>853</v>
      </c>
      <c r="C298" s="14" t="str">
        <f>_xlfn.DISPIMG("ID_CEA3105F6F304D74903699CA746EA8DE",1)</f>
        <v>=DISPIMG("ID_CEA3105F6F304D74903699CA746EA8DE",1)</v>
      </c>
      <c r="D298" s="13" t="s">
        <v>797</v>
      </c>
      <c r="E298" s="23">
        <v>1</v>
      </c>
      <c r="F298" s="13" t="s">
        <v>854</v>
      </c>
      <c r="G298" s="12" t="s">
        <v>13</v>
      </c>
      <c r="H298" s="12" t="s">
        <v>14</v>
      </c>
      <c r="I298" s="13" t="s">
        <v>365</v>
      </c>
      <c r="J298" s="12" t="s">
        <v>855</v>
      </c>
      <c r="K298" s="12"/>
    </row>
    <row r="299" s="2" customFormat="1" ht="380" customHeight="1" spans="1:11">
      <c r="A299" s="10"/>
      <c r="B299" s="11" t="s">
        <v>856</v>
      </c>
      <c r="C299" s="14" t="str">
        <f>_xlfn.DISPIMG("ID_59AF5AEE506B451B90E0350464C402FA",1)</f>
        <v>=DISPIMG("ID_59AF5AEE506B451B90E0350464C402FA",1)</v>
      </c>
      <c r="D299" s="13" t="s">
        <v>797</v>
      </c>
      <c r="E299" s="23">
        <v>1</v>
      </c>
      <c r="F299" s="13" t="s">
        <v>857</v>
      </c>
      <c r="G299" s="12" t="s">
        <v>13</v>
      </c>
      <c r="H299" s="12" t="s">
        <v>14</v>
      </c>
      <c r="I299" s="13" t="s">
        <v>365</v>
      </c>
      <c r="J299" s="12" t="s">
        <v>858</v>
      </c>
      <c r="K299" s="12"/>
    </row>
    <row r="300" s="2" customFormat="1" ht="380" customHeight="1" spans="1:11">
      <c r="A300" s="10"/>
      <c r="B300" s="11" t="s">
        <v>859</v>
      </c>
      <c r="C300" s="14" t="str">
        <f>_xlfn.DISPIMG("ID_3E95EE2D96554056B05C8B5C388D605B",1)</f>
        <v>=DISPIMG("ID_3E95EE2D96554056B05C8B5C388D605B",1)</v>
      </c>
      <c r="D300" s="13" t="s">
        <v>797</v>
      </c>
      <c r="E300" s="23">
        <v>1</v>
      </c>
      <c r="F300" s="13" t="s">
        <v>860</v>
      </c>
      <c r="G300" s="12" t="s">
        <v>13</v>
      </c>
      <c r="H300" s="12" t="s">
        <v>14</v>
      </c>
      <c r="I300" s="13" t="s">
        <v>365</v>
      </c>
      <c r="J300" s="12" t="s">
        <v>861</v>
      </c>
      <c r="K300" s="12"/>
    </row>
    <row r="301" s="2" customFormat="1" ht="380" customHeight="1" spans="1:11">
      <c r="A301" s="10"/>
      <c r="B301" s="11" t="s">
        <v>862</v>
      </c>
      <c r="C301" s="14" t="str">
        <f>_xlfn.DISPIMG("ID_F567CA9F976B45248723CAE42C67FFCA",1)</f>
        <v>=DISPIMG("ID_F567CA9F976B45248723CAE42C67FFCA",1)</v>
      </c>
      <c r="D301" s="13" t="s">
        <v>797</v>
      </c>
      <c r="E301" s="23">
        <v>1</v>
      </c>
      <c r="F301" s="13" t="s">
        <v>863</v>
      </c>
      <c r="G301" s="12" t="s">
        <v>13</v>
      </c>
      <c r="H301" s="12" t="s">
        <v>14</v>
      </c>
      <c r="I301" s="13" t="s">
        <v>365</v>
      </c>
      <c r="J301" s="12" t="s">
        <v>864</v>
      </c>
      <c r="K301" s="12"/>
    </row>
    <row r="302" s="2" customFormat="1" ht="380" customHeight="1" spans="1:11">
      <c r="A302" s="10"/>
      <c r="B302" s="11" t="s">
        <v>865</v>
      </c>
      <c r="C302" s="14" t="str">
        <f>_xlfn.DISPIMG("ID_E48768C0DABD497FA4B1B4DED3659B39",1)</f>
        <v>=DISPIMG("ID_E48768C0DABD497FA4B1B4DED3659B39",1)</v>
      </c>
      <c r="D302" s="13" t="s">
        <v>797</v>
      </c>
      <c r="E302" s="23">
        <v>1</v>
      </c>
      <c r="F302" s="13" t="s">
        <v>866</v>
      </c>
      <c r="G302" s="12" t="s">
        <v>13</v>
      </c>
      <c r="H302" s="12" t="s">
        <v>14</v>
      </c>
      <c r="I302" s="13" t="s">
        <v>365</v>
      </c>
      <c r="J302" s="12" t="s">
        <v>867</v>
      </c>
      <c r="K302" s="12"/>
    </row>
    <row r="303" s="2" customFormat="1" ht="380" customHeight="1" spans="1:11">
      <c r="A303" s="10"/>
      <c r="B303" s="11" t="s">
        <v>868</v>
      </c>
      <c r="C303" s="14" t="str">
        <f>_xlfn.DISPIMG("ID_89BE60A28D7D442084AF024E70E1F921",1)</f>
        <v>=DISPIMG("ID_89BE60A28D7D442084AF024E70E1F921",1)</v>
      </c>
      <c r="D303" s="13" t="s">
        <v>797</v>
      </c>
      <c r="E303" s="23">
        <v>1</v>
      </c>
      <c r="F303" s="13" t="s">
        <v>869</v>
      </c>
      <c r="G303" s="12" t="s">
        <v>13</v>
      </c>
      <c r="H303" s="12" t="s">
        <v>14</v>
      </c>
      <c r="I303" s="13" t="s">
        <v>365</v>
      </c>
      <c r="J303" s="12" t="s">
        <v>870</v>
      </c>
      <c r="K303" s="12"/>
    </row>
    <row r="304" s="2" customFormat="1" ht="380" customHeight="1" spans="1:11">
      <c r="A304" s="10"/>
      <c r="B304" s="11" t="s">
        <v>871</v>
      </c>
      <c r="C304" s="14" t="str">
        <f>_xlfn.DISPIMG("ID_A6412600076148C589DFDD20D3EF7723",1)</f>
        <v>=DISPIMG("ID_A6412600076148C589DFDD20D3EF7723",1)</v>
      </c>
      <c r="D304" s="13" t="s">
        <v>797</v>
      </c>
      <c r="E304" s="23">
        <v>1</v>
      </c>
      <c r="F304" s="13" t="s">
        <v>872</v>
      </c>
      <c r="G304" s="12" t="s">
        <v>13</v>
      </c>
      <c r="H304" s="12" t="s">
        <v>14</v>
      </c>
      <c r="I304" s="13" t="s">
        <v>365</v>
      </c>
      <c r="J304" s="12" t="s">
        <v>873</v>
      </c>
      <c r="K304" s="12"/>
    </row>
    <row r="305" s="2" customFormat="1" ht="380" customHeight="1" spans="1:11">
      <c r="A305" s="10"/>
      <c r="B305" s="11" t="s">
        <v>874</v>
      </c>
      <c r="C305" s="14" t="str">
        <f>_xlfn.DISPIMG("ID_A89358E72B1D4238AC27F7CE9427DA4C",1)</f>
        <v>=DISPIMG("ID_A89358E72B1D4238AC27F7CE9427DA4C",1)</v>
      </c>
      <c r="D305" s="13" t="s">
        <v>652</v>
      </c>
      <c r="E305" s="23">
        <v>1</v>
      </c>
      <c r="F305" s="13" t="s">
        <v>875</v>
      </c>
      <c r="G305" s="12" t="s">
        <v>13</v>
      </c>
      <c r="H305" s="12" t="s">
        <v>14</v>
      </c>
      <c r="I305" s="13" t="s">
        <v>365</v>
      </c>
      <c r="J305" s="12" t="s">
        <v>876</v>
      </c>
      <c r="K305" s="12"/>
    </row>
    <row r="306" s="2" customFormat="1" ht="380" customHeight="1" spans="1:11">
      <c r="A306" s="10"/>
      <c r="B306" s="11" t="s">
        <v>877</v>
      </c>
      <c r="C306" s="14" t="str">
        <f>_xlfn.DISPIMG("ID_CC244BF094A8498C9F0AB3C7EF640F4C",1)</f>
        <v>=DISPIMG("ID_CC244BF094A8498C9F0AB3C7EF640F4C",1)</v>
      </c>
      <c r="D306" s="13" t="s">
        <v>652</v>
      </c>
      <c r="E306" s="23">
        <v>1</v>
      </c>
      <c r="F306" s="13" t="s">
        <v>878</v>
      </c>
      <c r="G306" s="12" t="s">
        <v>13</v>
      </c>
      <c r="H306" s="12" t="s">
        <v>14</v>
      </c>
      <c r="I306" s="13" t="s">
        <v>365</v>
      </c>
      <c r="J306" s="12" t="s">
        <v>879</v>
      </c>
      <c r="K306" s="12"/>
    </row>
    <row r="307" s="2" customFormat="1" ht="380" customHeight="1" spans="1:11">
      <c r="A307" s="10"/>
      <c r="B307" s="11" t="s">
        <v>880</v>
      </c>
      <c r="C307" s="14" t="str">
        <f>_xlfn.DISPIMG("ID_2C9A973D683643E898733B5B1E5F374D",1)</f>
        <v>=DISPIMG("ID_2C9A973D683643E898733B5B1E5F374D",1)</v>
      </c>
      <c r="D307" s="13" t="s">
        <v>652</v>
      </c>
      <c r="E307" s="23">
        <v>1</v>
      </c>
      <c r="F307" s="13" t="s">
        <v>881</v>
      </c>
      <c r="G307" s="12" t="s">
        <v>13</v>
      </c>
      <c r="H307" s="12" t="s">
        <v>14</v>
      </c>
      <c r="I307" s="13" t="s">
        <v>477</v>
      </c>
      <c r="J307" s="12" t="s">
        <v>882</v>
      </c>
      <c r="K307" s="12"/>
    </row>
    <row r="308" s="2" customFormat="1" ht="380" customHeight="1" spans="1:11">
      <c r="A308" s="10"/>
      <c r="B308" s="11" t="s">
        <v>883</v>
      </c>
      <c r="C308" s="14" t="str">
        <f>_xlfn.DISPIMG("ID_5CE752642CAD4B67887145565FE2C9E1",1)</f>
        <v>=DISPIMG("ID_5CE752642CAD4B67887145565FE2C9E1",1)</v>
      </c>
      <c r="D308" s="13" t="s">
        <v>652</v>
      </c>
      <c r="E308" s="23">
        <v>1</v>
      </c>
      <c r="F308" s="13" t="s">
        <v>884</v>
      </c>
      <c r="G308" s="12" t="s">
        <v>13</v>
      </c>
      <c r="H308" s="12" t="s">
        <v>14</v>
      </c>
      <c r="I308" s="13" t="s">
        <v>365</v>
      </c>
      <c r="J308" s="12" t="s">
        <v>885</v>
      </c>
      <c r="K308" s="12"/>
    </row>
    <row r="309" s="2" customFormat="1" ht="380" customHeight="1" spans="1:11">
      <c r="A309" s="20"/>
      <c r="B309" s="11" t="s">
        <v>886</v>
      </c>
      <c r="C309" s="14" t="str">
        <f>_xlfn.DISPIMG("ID_A33B7A4859744472B539B65659373CBC",1)</f>
        <v>=DISPIMG("ID_A33B7A4859744472B539B65659373CBC",1)</v>
      </c>
      <c r="D309" s="36" t="s">
        <v>887</v>
      </c>
      <c r="E309" s="23">
        <v>1</v>
      </c>
      <c r="F309" s="37" t="s">
        <v>888</v>
      </c>
      <c r="G309" s="12" t="s">
        <v>13</v>
      </c>
      <c r="H309" s="12" t="s">
        <v>623</v>
      </c>
      <c r="I309" s="13" t="s">
        <v>365</v>
      </c>
      <c r="J309" s="12" t="s">
        <v>889</v>
      </c>
      <c r="K309" s="12"/>
    </row>
    <row r="310" s="2" customFormat="1" ht="380" customHeight="1" spans="1:11">
      <c r="A310" s="20"/>
      <c r="B310" s="37" t="s">
        <v>890</v>
      </c>
      <c r="C310" s="14" t="str">
        <f>_xlfn.DISPIMG("ID_FDAE5F4AA195420DB98C8D6E6EFEC7B9",1)</f>
        <v>=DISPIMG("ID_FDAE5F4AA195420DB98C8D6E6EFEC7B9",1)</v>
      </c>
      <c r="D310" s="36" t="s">
        <v>891</v>
      </c>
      <c r="E310" s="23">
        <v>1</v>
      </c>
      <c r="F310" s="36" t="s">
        <v>892</v>
      </c>
      <c r="G310" s="12" t="s">
        <v>13</v>
      </c>
      <c r="H310" s="12" t="s">
        <v>623</v>
      </c>
      <c r="I310" s="13" t="s">
        <v>365</v>
      </c>
      <c r="J310" s="12"/>
      <c r="K310" s="12"/>
    </row>
    <row r="311" s="2" customFormat="1" ht="380" customHeight="1" spans="1:11">
      <c r="A311" s="20"/>
      <c r="B311" s="37" t="s">
        <v>890</v>
      </c>
      <c r="C311" s="14" t="str">
        <f>_xlfn.DISPIMG("ID_4D800FB0F3C146DB95CF5CED3E20416A",1)</f>
        <v>=DISPIMG("ID_4D800FB0F3C146DB95CF5CED3E20416A",1)</v>
      </c>
      <c r="D311" s="36" t="s">
        <v>891</v>
      </c>
      <c r="E311" s="23">
        <v>1</v>
      </c>
      <c r="F311" s="36" t="s">
        <v>892</v>
      </c>
      <c r="G311" s="12" t="s">
        <v>13</v>
      </c>
      <c r="H311" s="12" t="s">
        <v>623</v>
      </c>
      <c r="I311" s="13" t="s">
        <v>365</v>
      </c>
      <c r="J311" s="12"/>
      <c r="K311" s="12"/>
    </row>
    <row r="312" s="2" customFormat="1" ht="380" customHeight="1" spans="1:11">
      <c r="A312" s="10"/>
      <c r="B312" s="11" t="s">
        <v>893</v>
      </c>
      <c r="C312" s="14" t="str">
        <f>_xlfn.DISPIMG("ID_35C40AD1217449CE87C33134416130E1",1)</f>
        <v>=DISPIMG("ID_35C40AD1217449CE87C33134416130E1",1)</v>
      </c>
      <c r="D312" s="13" t="s">
        <v>797</v>
      </c>
      <c r="E312" s="23">
        <v>1</v>
      </c>
      <c r="F312" s="13" t="s">
        <v>894</v>
      </c>
      <c r="G312" s="12" t="s">
        <v>13</v>
      </c>
      <c r="H312" s="12" t="s">
        <v>14</v>
      </c>
      <c r="I312" s="13" t="s">
        <v>365</v>
      </c>
      <c r="J312" s="12" t="s">
        <v>895</v>
      </c>
      <c r="K312" s="12"/>
    </row>
    <row r="313" s="2" customFormat="1" ht="380" customHeight="1" spans="1:11">
      <c r="A313" s="10"/>
      <c r="B313" s="11" t="s">
        <v>896</v>
      </c>
      <c r="C313" s="14" t="str">
        <f>_xlfn.DISPIMG("ID_0D4CA80699C34724A86F35E8FF94A762",1)</f>
        <v>=DISPIMG("ID_0D4CA80699C34724A86F35E8FF94A762",1)</v>
      </c>
      <c r="D313" s="13" t="s">
        <v>797</v>
      </c>
      <c r="E313" s="23">
        <v>1</v>
      </c>
      <c r="F313" s="13" t="s">
        <v>897</v>
      </c>
      <c r="G313" s="12" t="s">
        <v>13</v>
      </c>
      <c r="H313" s="12" t="s">
        <v>14</v>
      </c>
      <c r="I313" s="13" t="s">
        <v>365</v>
      </c>
      <c r="J313" s="12" t="s">
        <v>898</v>
      </c>
      <c r="K313" s="12"/>
    </row>
    <row r="314" s="2" customFormat="1" ht="380" customHeight="1" spans="1:11">
      <c r="A314" s="10"/>
      <c r="B314" s="11" t="s">
        <v>899</v>
      </c>
      <c r="C314" s="14" t="str">
        <f>_xlfn.DISPIMG("ID_DFC570DA22634D01A393D9D4B140C112",1)</f>
        <v>=DISPIMG("ID_DFC570DA22634D01A393D9D4B140C112",1)</v>
      </c>
      <c r="D314" s="13" t="s">
        <v>797</v>
      </c>
      <c r="E314" s="23">
        <v>1</v>
      </c>
      <c r="F314" s="13" t="s">
        <v>900</v>
      </c>
      <c r="G314" s="12" t="s">
        <v>13</v>
      </c>
      <c r="H314" s="12" t="s">
        <v>14</v>
      </c>
      <c r="I314" s="13" t="s">
        <v>365</v>
      </c>
      <c r="J314" s="12" t="s">
        <v>901</v>
      </c>
      <c r="K314" s="12"/>
    </row>
    <row r="315" s="2" customFormat="1" ht="380" customHeight="1" spans="1:11">
      <c r="A315" s="10"/>
      <c r="B315" s="11" t="s">
        <v>902</v>
      </c>
      <c r="C315" s="14" t="str">
        <f>_xlfn.DISPIMG("ID_006BCED6FAF14B808261E6E93C79200D",1)</f>
        <v>=DISPIMG("ID_006BCED6FAF14B808261E6E93C79200D",1)</v>
      </c>
      <c r="D315" s="13" t="s">
        <v>797</v>
      </c>
      <c r="E315" s="23">
        <v>1</v>
      </c>
      <c r="F315" s="13" t="s">
        <v>903</v>
      </c>
      <c r="G315" s="12" t="s">
        <v>13</v>
      </c>
      <c r="H315" s="12" t="s">
        <v>14</v>
      </c>
      <c r="I315" s="13" t="s">
        <v>268</v>
      </c>
      <c r="J315" s="12" t="s">
        <v>904</v>
      </c>
      <c r="K315" s="12"/>
    </row>
    <row r="316" s="2" customFormat="1" ht="380" customHeight="1" spans="1:11">
      <c r="A316" s="20"/>
      <c r="B316" s="11" t="s">
        <v>905</v>
      </c>
      <c r="C316" s="14" t="str">
        <f>_xlfn.DISPIMG("ID_6C9EDAB4AE284CE5819EEB6598296F3D",1)</f>
        <v>=DISPIMG("ID_6C9EDAB4AE284CE5819EEB6598296F3D",1)</v>
      </c>
      <c r="D316" s="13" t="s">
        <v>797</v>
      </c>
      <c r="E316" s="23">
        <v>1</v>
      </c>
      <c r="F316" s="13" t="s">
        <v>906</v>
      </c>
      <c r="G316" s="12" t="s">
        <v>13</v>
      </c>
      <c r="H316" s="12" t="s">
        <v>14</v>
      </c>
      <c r="I316" s="13" t="s">
        <v>365</v>
      </c>
      <c r="J316" s="12" t="s">
        <v>907</v>
      </c>
      <c r="K316" s="12"/>
    </row>
    <row r="317" s="2" customFormat="1" ht="380" customHeight="1" spans="1:11">
      <c r="A317" s="20"/>
      <c r="B317" s="11" t="s">
        <v>908</v>
      </c>
      <c r="C317" s="14" t="str">
        <f>_xlfn.DISPIMG("ID_A983BE1825384E598CCF5B5658743214",1)</f>
        <v>=DISPIMG("ID_A983BE1825384E598CCF5B5658743214",1)</v>
      </c>
      <c r="D317" s="13" t="s">
        <v>797</v>
      </c>
      <c r="E317" s="23">
        <v>1</v>
      </c>
      <c r="F317" s="13" t="s">
        <v>909</v>
      </c>
      <c r="G317" s="12" t="s">
        <v>13</v>
      </c>
      <c r="H317" s="12" t="s">
        <v>14</v>
      </c>
      <c r="I317" s="13" t="s">
        <v>365</v>
      </c>
      <c r="J317" s="12" t="s">
        <v>910</v>
      </c>
      <c r="K317" s="12"/>
    </row>
    <row r="318" s="2" customFormat="1" ht="380" customHeight="1" spans="1:11">
      <c r="A318" s="10"/>
      <c r="B318" s="11" t="s">
        <v>911</v>
      </c>
      <c r="C318" s="14" t="str">
        <f>_xlfn.DISPIMG("ID_E1384301F5A04D90AD3EFAD2E80E812C",1)</f>
        <v>=DISPIMG("ID_E1384301F5A04D90AD3EFAD2E80E812C",1)</v>
      </c>
      <c r="D318" s="13" t="s">
        <v>797</v>
      </c>
      <c r="E318" s="23">
        <v>1</v>
      </c>
      <c r="F318" s="13" t="s">
        <v>912</v>
      </c>
      <c r="G318" s="12" t="s">
        <v>13</v>
      </c>
      <c r="H318" s="12" t="s">
        <v>14</v>
      </c>
      <c r="I318" s="13" t="s">
        <v>365</v>
      </c>
      <c r="J318" s="12" t="s">
        <v>913</v>
      </c>
      <c r="K318" s="12"/>
    </row>
    <row r="319" s="2" customFormat="1" ht="380" customHeight="1" spans="1:11">
      <c r="A319" s="20"/>
      <c r="B319" s="11" t="s">
        <v>914</v>
      </c>
      <c r="C319" s="14" t="str">
        <f>_xlfn.DISPIMG("ID_4977CC9DF78743D193B6C851631987AD",1)</f>
        <v>=DISPIMG("ID_4977CC9DF78743D193B6C851631987AD",1)</v>
      </c>
      <c r="D319" s="13" t="s">
        <v>797</v>
      </c>
      <c r="E319" s="23">
        <v>1</v>
      </c>
      <c r="F319" s="13" t="s">
        <v>915</v>
      </c>
      <c r="G319" s="12" t="s">
        <v>13</v>
      </c>
      <c r="H319" s="12" t="s">
        <v>14</v>
      </c>
      <c r="I319" s="13" t="s">
        <v>365</v>
      </c>
      <c r="J319" s="12" t="s">
        <v>916</v>
      </c>
      <c r="K319" s="12"/>
    </row>
    <row r="320" s="2" customFormat="1" ht="380" customHeight="1" spans="1:11">
      <c r="A320" s="20"/>
      <c r="B320" s="11" t="s">
        <v>917</v>
      </c>
      <c r="C320" s="14" t="str">
        <f>_xlfn.DISPIMG("ID_876BF629573E4302A1A3E2A8D8882CB8",1)</f>
        <v>=DISPIMG("ID_876BF629573E4302A1A3E2A8D8882CB8",1)</v>
      </c>
      <c r="D320" s="13" t="s">
        <v>797</v>
      </c>
      <c r="E320" s="23">
        <v>1</v>
      </c>
      <c r="F320" s="13" t="s">
        <v>918</v>
      </c>
      <c r="G320" s="12" t="s">
        <v>13</v>
      </c>
      <c r="H320" s="12" t="s">
        <v>14</v>
      </c>
      <c r="I320" s="13" t="s">
        <v>365</v>
      </c>
      <c r="J320" s="12" t="s">
        <v>919</v>
      </c>
      <c r="K320" s="12"/>
    </row>
    <row r="321" s="2" customFormat="1" ht="380" customHeight="1" spans="1:11">
      <c r="A321" s="20"/>
      <c r="B321" s="11" t="s">
        <v>920</v>
      </c>
      <c r="C321" s="14" t="str">
        <f>_xlfn.DISPIMG("ID_74CD465C6F72450BBE60391907347117",1)</f>
        <v>=DISPIMG("ID_74CD465C6F72450BBE60391907347117",1)</v>
      </c>
      <c r="D321" s="13" t="s">
        <v>797</v>
      </c>
      <c r="E321" s="23">
        <v>1</v>
      </c>
      <c r="F321" s="13" t="s">
        <v>921</v>
      </c>
      <c r="G321" s="12" t="s">
        <v>13</v>
      </c>
      <c r="H321" s="12" t="s">
        <v>14</v>
      </c>
      <c r="I321" s="13" t="s">
        <v>365</v>
      </c>
      <c r="J321" s="12" t="s">
        <v>922</v>
      </c>
      <c r="K321" s="12"/>
    </row>
    <row r="322" s="2" customFormat="1" ht="380" customHeight="1" spans="1:11">
      <c r="A322" s="20"/>
      <c r="B322" s="11" t="s">
        <v>923</v>
      </c>
      <c r="C322" s="14" t="str">
        <f>_xlfn.DISPIMG("ID_4A9C5E1F38D946109055EAC885F1C212",1)</f>
        <v>=DISPIMG("ID_4A9C5E1F38D946109055EAC885F1C212",1)</v>
      </c>
      <c r="D322" s="13" t="s">
        <v>797</v>
      </c>
      <c r="E322" s="23">
        <v>1</v>
      </c>
      <c r="F322" s="13" t="s">
        <v>924</v>
      </c>
      <c r="G322" s="12" t="s">
        <v>13</v>
      </c>
      <c r="H322" s="12" t="s">
        <v>14</v>
      </c>
      <c r="I322" s="13" t="s">
        <v>365</v>
      </c>
      <c r="J322" s="12" t="s">
        <v>925</v>
      </c>
      <c r="K322" s="12"/>
    </row>
    <row r="323" s="2" customFormat="1" ht="380" customHeight="1" spans="1:11">
      <c r="A323" s="10"/>
      <c r="B323" s="11" t="s">
        <v>926</v>
      </c>
      <c r="C323" s="14" t="str">
        <f>_xlfn.DISPIMG("ID_BE0AA994E1464A3091E859958B947A25",1)</f>
        <v>=DISPIMG("ID_BE0AA994E1464A3091E859958B947A25",1)</v>
      </c>
      <c r="D323" s="13" t="s">
        <v>797</v>
      </c>
      <c r="E323" s="23">
        <v>1</v>
      </c>
      <c r="F323" s="13" t="s">
        <v>927</v>
      </c>
      <c r="G323" s="12" t="s">
        <v>13</v>
      </c>
      <c r="H323" s="12" t="s">
        <v>14</v>
      </c>
      <c r="I323" s="13" t="s">
        <v>365</v>
      </c>
      <c r="J323" s="12" t="s">
        <v>928</v>
      </c>
      <c r="K323" s="12"/>
    </row>
    <row r="324" s="2" customFormat="1" ht="380" customHeight="1" spans="1:11">
      <c r="A324" s="10"/>
      <c r="B324" s="11" t="s">
        <v>929</v>
      </c>
      <c r="C324" s="14" t="str">
        <f>_xlfn.DISPIMG("ID_090F31CE69D0430CB712588F7D310E56",1)</f>
        <v>=DISPIMG("ID_090F31CE69D0430CB712588F7D310E56",1)</v>
      </c>
      <c r="D324" s="13" t="s">
        <v>797</v>
      </c>
      <c r="E324" s="23">
        <v>1</v>
      </c>
      <c r="F324" s="13" t="s">
        <v>930</v>
      </c>
      <c r="G324" s="12" t="s">
        <v>13</v>
      </c>
      <c r="H324" s="12" t="s">
        <v>14</v>
      </c>
      <c r="I324" s="13" t="s">
        <v>365</v>
      </c>
      <c r="J324" s="12" t="s">
        <v>931</v>
      </c>
      <c r="K324" s="12"/>
    </row>
    <row r="325" s="2" customFormat="1" ht="380" customHeight="1" spans="1:11">
      <c r="A325" s="10"/>
      <c r="B325" s="11" t="s">
        <v>932</v>
      </c>
      <c r="C325" s="14" t="str">
        <f>_xlfn.DISPIMG("ID_C6E6A94DBB20472B95A37D465AF717F4",1)</f>
        <v>=DISPIMG("ID_C6E6A94DBB20472B95A37D465AF717F4",1)</v>
      </c>
      <c r="D325" s="13" t="s">
        <v>797</v>
      </c>
      <c r="E325" s="23">
        <v>1</v>
      </c>
      <c r="F325" s="13" t="s">
        <v>933</v>
      </c>
      <c r="G325" s="12" t="s">
        <v>13</v>
      </c>
      <c r="H325" s="12" t="s">
        <v>14</v>
      </c>
      <c r="I325" s="13" t="s">
        <v>365</v>
      </c>
      <c r="J325" s="12" t="s">
        <v>934</v>
      </c>
      <c r="K325" s="12"/>
    </row>
    <row r="326" s="2" customFormat="1" ht="380" customHeight="1" spans="1:11">
      <c r="A326" s="10"/>
      <c r="B326" s="11" t="s">
        <v>935</v>
      </c>
      <c r="C326" s="14" t="str">
        <f>_xlfn.DISPIMG("ID_576D7421C8874E9DB905D96F3BA631E9",1)</f>
        <v>=DISPIMG("ID_576D7421C8874E9DB905D96F3BA631E9",1)</v>
      </c>
      <c r="D326" s="13" t="s">
        <v>797</v>
      </c>
      <c r="E326" s="23">
        <v>1</v>
      </c>
      <c r="F326" s="13" t="s">
        <v>936</v>
      </c>
      <c r="G326" s="12" t="s">
        <v>13</v>
      </c>
      <c r="H326" s="12" t="s">
        <v>14</v>
      </c>
      <c r="I326" s="13" t="s">
        <v>365</v>
      </c>
      <c r="J326" s="12" t="s">
        <v>937</v>
      </c>
      <c r="K326" s="12"/>
    </row>
    <row r="327" s="2" customFormat="1" ht="380" customHeight="1" spans="1:11">
      <c r="A327" s="10"/>
      <c r="B327" s="11" t="s">
        <v>938</v>
      </c>
      <c r="C327" s="14" t="str">
        <f>_xlfn.DISPIMG("ID_A4A97DB709BA47B0823E000C738E023A",1)</f>
        <v>=DISPIMG("ID_A4A97DB709BA47B0823E000C738E023A",1)</v>
      </c>
      <c r="D327" s="13" t="s">
        <v>797</v>
      </c>
      <c r="E327" s="23">
        <v>1</v>
      </c>
      <c r="F327" s="13" t="s">
        <v>939</v>
      </c>
      <c r="G327" s="12" t="s">
        <v>13</v>
      </c>
      <c r="H327" s="12" t="s">
        <v>14</v>
      </c>
      <c r="I327" s="13" t="s">
        <v>365</v>
      </c>
      <c r="J327" s="12" t="s">
        <v>940</v>
      </c>
      <c r="K327" s="12"/>
    </row>
    <row r="328" s="2" customFormat="1" ht="380" customHeight="1" spans="1:11">
      <c r="A328" s="10"/>
      <c r="B328" s="11" t="s">
        <v>941</v>
      </c>
      <c r="C328" s="14" t="str">
        <f>_xlfn.DISPIMG("ID_FF84D2D4A71043F391496FFC05E1908E",1)</f>
        <v>=DISPIMG("ID_FF84D2D4A71043F391496FFC05E1908E",1)</v>
      </c>
      <c r="D328" s="13" t="s">
        <v>797</v>
      </c>
      <c r="E328" s="23">
        <v>1</v>
      </c>
      <c r="F328" s="13" t="s">
        <v>942</v>
      </c>
      <c r="G328" s="12" t="s">
        <v>13</v>
      </c>
      <c r="H328" s="12" t="s">
        <v>14</v>
      </c>
      <c r="I328" s="13" t="s">
        <v>365</v>
      </c>
      <c r="J328" s="12" t="s">
        <v>943</v>
      </c>
      <c r="K328" s="12"/>
    </row>
    <row r="329" s="2" customFormat="1" ht="380" customHeight="1" spans="1:11">
      <c r="A329" s="10"/>
      <c r="B329" s="11" t="s">
        <v>944</v>
      </c>
      <c r="C329" s="14" t="str">
        <f>_xlfn.DISPIMG("ID_52EB230A87D7467385D82857603B55BC",1)</f>
        <v>=DISPIMG("ID_52EB230A87D7467385D82857603B55BC",1)</v>
      </c>
      <c r="D329" s="13" t="s">
        <v>797</v>
      </c>
      <c r="E329" s="23">
        <v>1</v>
      </c>
      <c r="F329" s="13" t="s">
        <v>945</v>
      </c>
      <c r="G329" s="12" t="s">
        <v>13</v>
      </c>
      <c r="H329" s="12" t="s">
        <v>623</v>
      </c>
      <c r="I329" s="13" t="s">
        <v>477</v>
      </c>
      <c r="J329" s="12" t="s">
        <v>946</v>
      </c>
      <c r="K329" s="12"/>
    </row>
    <row r="330" s="2" customFormat="1" ht="380" customHeight="1" spans="1:11">
      <c r="A330" s="10"/>
      <c r="B330" s="11" t="s">
        <v>947</v>
      </c>
      <c r="C330" s="14" t="str">
        <f>_xlfn.DISPIMG("ID_FFF4413B9FE846C089D89D9F8CEA4931",1)</f>
        <v>=DISPIMG("ID_FFF4413B9FE846C089D89D9F8CEA4931",1)</v>
      </c>
      <c r="D330" s="13" t="s">
        <v>797</v>
      </c>
      <c r="E330" s="23">
        <v>1</v>
      </c>
      <c r="F330" s="13" t="s">
        <v>948</v>
      </c>
      <c r="G330" s="12" t="s">
        <v>13</v>
      </c>
      <c r="H330" s="12" t="s">
        <v>14</v>
      </c>
      <c r="I330" s="13" t="s">
        <v>365</v>
      </c>
      <c r="J330" s="12" t="s">
        <v>949</v>
      </c>
      <c r="K330" s="12"/>
    </row>
    <row r="331" s="2" customFormat="1" ht="380" customHeight="1" spans="1:11">
      <c r="A331" s="10"/>
      <c r="B331" s="11" t="s">
        <v>950</v>
      </c>
      <c r="C331" s="14" t="str">
        <f>_xlfn.DISPIMG("ID_C451DFE7C328489A9492857D790FADBC",1)</f>
        <v>=DISPIMG("ID_C451DFE7C328489A9492857D790FADBC",1)</v>
      </c>
      <c r="D331" s="13" t="s">
        <v>797</v>
      </c>
      <c r="E331" s="23">
        <v>1</v>
      </c>
      <c r="F331" s="13" t="s">
        <v>951</v>
      </c>
      <c r="G331" s="12" t="s">
        <v>13</v>
      </c>
      <c r="H331" s="12" t="s">
        <v>14</v>
      </c>
      <c r="I331" s="13" t="s">
        <v>365</v>
      </c>
      <c r="J331" s="12" t="s">
        <v>952</v>
      </c>
      <c r="K331" s="12"/>
    </row>
    <row r="332" s="2" customFormat="1" ht="380" customHeight="1" spans="1:11">
      <c r="A332" s="10"/>
      <c r="B332" s="11" t="s">
        <v>953</v>
      </c>
      <c r="C332" s="14" t="str">
        <f>_xlfn.DISPIMG("ID_1E9C6D543AE74212A6786FE02363E274",1)</f>
        <v>=DISPIMG("ID_1E9C6D543AE74212A6786FE02363E274",1)</v>
      </c>
      <c r="D332" s="13" t="s">
        <v>797</v>
      </c>
      <c r="E332" s="23">
        <v>1</v>
      </c>
      <c r="F332" s="13" t="s">
        <v>954</v>
      </c>
      <c r="G332" s="12" t="s">
        <v>13</v>
      </c>
      <c r="H332" s="12" t="s">
        <v>14</v>
      </c>
      <c r="I332" s="13" t="s">
        <v>365</v>
      </c>
      <c r="J332" s="12" t="s">
        <v>955</v>
      </c>
      <c r="K332" s="12"/>
    </row>
    <row r="333" s="2" customFormat="1" ht="380" customHeight="1" spans="1:11">
      <c r="A333" s="10"/>
      <c r="B333" s="11" t="s">
        <v>956</v>
      </c>
      <c r="C333" s="14" t="str">
        <f>_xlfn.DISPIMG("ID_540E41465B4F4FDC8B767983A524CDF8",1)</f>
        <v>=DISPIMG("ID_540E41465B4F4FDC8B767983A524CDF8",1)</v>
      </c>
      <c r="D333" s="13" t="s">
        <v>797</v>
      </c>
      <c r="E333" s="23">
        <v>1</v>
      </c>
      <c r="F333" s="13" t="s">
        <v>957</v>
      </c>
      <c r="G333" s="12" t="s">
        <v>13</v>
      </c>
      <c r="H333" s="12" t="s">
        <v>14</v>
      </c>
      <c r="I333" s="13" t="s">
        <v>365</v>
      </c>
      <c r="J333" s="12" t="s">
        <v>958</v>
      </c>
      <c r="K333" s="12"/>
    </row>
    <row r="334" s="2" customFormat="1" ht="380" customHeight="1" spans="1:11">
      <c r="A334" s="10"/>
      <c r="B334" s="11" t="s">
        <v>959</v>
      </c>
      <c r="C334" s="14" t="str">
        <f>_xlfn.DISPIMG("ID_9F1FB0844BCA40D0AD9EA9647939F094",1)</f>
        <v>=DISPIMG("ID_9F1FB0844BCA40D0AD9EA9647939F094",1)</v>
      </c>
      <c r="D334" s="13" t="s">
        <v>797</v>
      </c>
      <c r="E334" s="23">
        <v>1</v>
      </c>
      <c r="F334" s="13" t="s">
        <v>960</v>
      </c>
      <c r="G334" s="12" t="s">
        <v>13</v>
      </c>
      <c r="H334" s="12" t="s">
        <v>802</v>
      </c>
      <c r="I334" s="13" t="s">
        <v>365</v>
      </c>
      <c r="J334" s="12" t="s">
        <v>961</v>
      </c>
      <c r="K334" s="12"/>
    </row>
    <row r="335" s="2" customFormat="1" ht="380" customHeight="1" spans="1:11">
      <c r="A335" s="10"/>
      <c r="B335" s="11" t="s">
        <v>962</v>
      </c>
      <c r="C335" s="14" t="str">
        <f>_xlfn.DISPIMG("ID_E98E0F92E3C64BB7B43759F8B9A1604C",1)</f>
        <v>=DISPIMG("ID_E98E0F92E3C64BB7B43759F8B9A1604C",1)</v>
      </c>
      <c r="D335" s="13" t="s">
        <v>652</v>
      </c>
      <c r="E335" s="23">
        <v>1</v>
      </c>
      <c r="F335" s="13" t="s">
        <v>963</v>
      </c>
      <c r="G335" s="12" t="s">
        <v>13</v>
      </c>
      <c r="H335" s="12" t="s">
        <v>802</v>
      </c>
      <c r="I335" s="38" t="s">
        <v>964</v>
      </c>
      <c r="J335" s="12" t="s">
        <v>965</v>
      </c>
      <c r="K335" s="12"/>
    </row>
    <row r="336" s="2" customFormat="1" ht="380" customHeight="1" spans="1:11">
      <c r="A336" s="10"/>
      <c r="B336" s="11" t="s">
        <v>966</v>
      </c>
      <c r="C336" s="14" t="str">
        <f>_xlfn.DISPIMG("ID_58491D63353D4FFBB287489ABBD4C610",1)</f>
        <v>=DISPIMG("ID_58491D63353D4FFBB287489ABBD4C610",1)</v>
      </c>
      <c r="D336" s="13" t="s">
        <v>797</v>
      </c>
      <c r="E336" s="23">
        <v>1</v>
      </c>
      <c r="F336" s="13" t="s">
        <v>967</v>
      </c>
      <c r="G336" s="12" t="s">
        <v>13</v>
      </c>
      <c r="H336" s="12" t="s">
        <v>802</v>
      </c>
      <c r="I336" s="13" t="s">
        <v>365</v>
      </c>
      <c r="J336" s="12" t="s">
        <v>968</v>
      </c>
      <c r="K336" s="12"/>
    </row>
    <row r="337" s="2" customFormat="1" ht="380" customHeight="1" spans="1:11">
      <c r="A337" s="10"/>
      <c r="B337" s="13" t="s">
        <v>969</v>
      </c>
      <c r="C337" s="14" t="str">
        <f>_xlfn.DISPIMG("ID_218905207E904D638535BC745CE9CBF5",1)</f>
        <v>=DISPIMG("ID_218905207E904D638535BC745CE9CBF5",1)</v>
      </c>
      <c r="D337" s="13" t="s">
        <v>797</v>
      </c>
      <c r="E337" s="23">
        <v>1</v>
      </c>
      <c r="F337" s="13" t="s">
        <v>970</v>
      </c>
      <c r="G337" s="12" t="s">
        <v>13</v>
      </c>
      <c r="H337" s="12" t="s">
        <v>623</v>
      </c>
      <c r="I337" s="13" t="s">
        <v>365</v>
      </c>
      <c r="J337" s="12" t="s">
        <v>971</v>
      </c>
      <c r="K337" s="12"/>
    </row>
    <row r="338" s="2" customFormat="1" ht="380" customHeight="1" spans="1:11">
      <c r="A338" s="10"/>
      <c r="B338" s="11" t="s">
        <v>972</v>
      </c>
      <c r="C338" s="14" t="str">
        <f>_xlfn.DISPIMG("ID_50E2C4FB7FF440739B505FE5D4873022",1)</f>
        <v>=DISPIMG("ID_50E2C4FB7FF440739B505FE5D4873022",1)</v>
      </c>
      <c r="D338" s="13" t="s">
        <v>797</v>
      </c>
      <c r="E338" s="23">
        <v>1</v>
      </c>
      <c r="F338" s="13" t="s">
        <v>973</v>
      </c>
      <c r="G338" s="12" t="s">
        <v>13</v>
      </c>
      <c r="H338" s="12" t="s">
        <v>14</v>
      </c>
      <c r="I338" s="13" t="s">
        <v>365</v>
      </c>
      <c r="J338" s="12" t="s">
        <v>974</v>
      </c>
      <c r="K338" s="12"/>
    </row>
    <row r="339" s="2" customFormat="1" ht="380" customHeight="1" spans="1:11">
      <c r="A339" s="20"/>
      <c r="B339" s="37" t="s">
        <v>975</v>
      </c>
      <c r="C339" s="14" t="str">
        <f>_xlfn.DISPIMG("ID_33A58FA2D2E74AF1A7DFE666D7420A64",1)</f>
        <v>=DISPIMG("ID_33A58FA2D2E74AF1A7DFE666D7420A64",1)</v>
      </c>
      <c r="D339" s="36" t="s">
        <v>976</v>
      </c>
      <c r="E339" s="23">
        <v>1</v>
      </c>
      <c r="F339" s="13" t="s">
        <v>977</v>
      </c>
      <c r="G339" s="12" t="s">
        <v>13</v>
      </c>
      <c r="H339" s="12" t="s">
        <v>14</v>
      </c>
      <c r="I339" s="13" t="s">
        <v>365</v>
      </c>
      <c r="J339" s="12" t="s">
        <v>978</v>
      </c>
      <c r="K339" s="12"/>
    </row>
    <row r="340" s="2" customFormat="1" ht="380" customHeight="1" spans="1:11">
      <c r="A340" s="20"/>
      <c r="B340" s="37" t="s">
        <v>979</v>
      </c>
      <c r="C340" s="14" t="str">
        <f>_xlfn.DISPIMG("ID_654EC1B105634F1BB34BC656082F8F0D",1)</f>
        <v>=DISPIMG("ID_654EC1B105634F1BB34BC656082F8F0D",1)</v>
      </c>
      <c r="D340" s="36" t="s">
        <v>980</v>
      </c>
      <c r="E340" s="23">
        <v>1</v>
      </c>
      <c r="F340" s="36" t="s">
        <v>981</v>
      </c>
      <c r="G340" s="12" t="s">
        <v>13</v>
      </c>
      <c r="H340" s="12" t="s">
        <v>14</v>
      </c>
      <c r="I340" s="13" t="s">
        <v>365</v>
      </c>
      <c r="J340" s="12"/>
      <c r="K340" s="12"/>
    </row>
    <row r="341" s="2" customFormat="1" ht="380" customHeight="1" spans="1:11">
      <c r="A341" s="10"/>
      <c r="B341" s="11" t="s">
        <v>982</v>
      </c>
      <c r="C341" s="14" t="str">
        <f>_xlfn.DISPIMG("ID_9B396B05C0BF4884B91DEA87880664D2",1)</f>
        <v>=DISPIMG("ID_9B396B05C0BF4884B91DEA87880664D2",1)</v>
      </c>
      <c r="D341" s="13" t="s">
        <v>797</v>
      </c>
      <c r="E341" s="23">
        <v>1</v>
      </c>
      <c r="F341" s="13" t="s">
        <v>983</v>
      </c>
      <c r="G341" s="12" t="s">
        <v>13</v>
      </c>
      <c r="H341" s="12" t="s">
        <v>802</v>
      </c>
      <c r="I341" s="13" t="s">
        <v>365</v>
      </c>
      <c r="J341" s="12" t="s">
        <v>984</v>
      </c>
      <c r="K341" s="12"/>
    </row>
    <row r="342" s="2" customFormat="1" ht="380" customHeight="1" spans="1:11">
      <c r="A342" s="20"/>
      <c r="B342" s="11" t="s">
        <v>985</v>
      </c>
      <c r="C342" s="14" t="str">
        <f>_xlfn.DISPIMG("ID_9DD644DC9B6D470F862DC6673F9B0BCB",1)</f>
        <v>=DISPIMG("ID_9DD644DC9B6D470F862DC6673F9B0BCB",1)</v>
      </c>
      <c r="D342" s="13" t="s">
        <v>797</v>
      </c>
      <c r="E342" s="23">
        <v>1</v>
      </c>
      <c r="F342" s="13" t="s">
        <v>986</v>
      </c>
      <c r="G342" s="12" t="s">
        <v>13</v>
      </c>
      <c r="H342" s="12" t="s">
        <v>802</v>
      </c>
      <c r="I342" s="13" t="s">
        <v>365</v>
      </c>
      <c r="J342" s="12" t="s">
        <v>987</v>
      </c>
      <c r="K342" s="12"/>
    </row>
    <row r="343" s="2" customFormat="1" ht="380" customHeight="1" spans="1:11">
      <c r="A343" s="20"/>
      <c r="B343" s="11" t="s">
        <v>988</v>
      </c>
      <c r="C343" s="14" t="str">
        <f>_xlfn.DISPIMG("ID_AC0C5B72B4EA42A89038AD7B6A197E75",1)</f>
        <v>=DISPIMG("ID_AC0C5B72B4EA42A89038AD7B6A197E75",1)</v>
      </c>
      <c r="D343" s="13" t="s">
        <v>797</v>
      </c>
      <c r="E343" s="23">
        <v>1</v>
      </c>
      <c r="F343" s="13" t="s">
        <v>989</v>
      </c>
      <c r="G343" s="12" t="s">
        <v>13</v>
      </c>
      <c r="H343" s="12" t="s">
        <v>802</v>
      </c>
      <c r="I343" s="13" t="s">
        <v>365</v>
      </c>
      <c r="J343" s="12" t="s">
        <v>990</v>
      </c>
      <c r="K343" s="12"/>
    </row>
    <row r="344" s="2" customFormat="1" ht="380" customHeight="1" spans="1:11">
      <c r="A344" s="20"/>
      <c r="B344" s="11" t="s">
        <v>991</v>
      </c>
      <c r="C344" s="14" t="str">
        <f>_xlfn.DISPIMG("ID_2F88E3D9812F4B5991D1317B710105F0",1)</f>
        <v>=DISPIMG("ID_2F88E3D9812F4B5991D1317B710105F0",1)</v>
      </c>
      <c r="D344" s="13" t="s">
        <v>797</v>
      </c>
      <c r="E344" s="23">
        <v>1</v>
      </c>
      <c r="F344" s="13" t="s">
        <v>992</v>
      </c>
      <c r="G344" s="12" t="s">
        <v>13</v>
      </c>
      <c r="H344" s="12" t="s">
        <v>802</v>
      </c>
      <c r="I344" s="13" t="s">
        <v>365</v>
      </c>
      <c r="J344" s="12" t="s">
        <v>993</v>
      </c>
      <c r="K344" s="12"/>
    </row>
    <row r="345" s="2" customFormat="1" ht="380" customHeight="1" spans="1:11">
      <c r="A345" s="10"/>
      <c r="B345" s="11" t="s">
        <v>994</v>
      </c>
      <c r="C345" s="14" t="str">
        <f>_xlfn.DISPIMG("ID_3123CEA6B0234A52A1359BD06D0DE40E",1)</f>
        <v>=DISPIMG("ID_3123CEA6B0234A52A1359BD06D0DE40E",1)</v>
      </c>
      <c r="D345" s="13" t="s">
        <v>797</v>
      </c>
      <c r="E345" s="23">
        <v>1</v>
      </c>
      <c r="F345" s="13" t="s">
        <v>995</v>
      </c>
      <c r="G345" s="12" t="s">
        <v>13</v>
      </c>
      <c r="H345" s="12" t="s">
        <v>623</v>
      </c>
      <c r="I345" s="13" t="s">
        <v>365</v>
      </c>
      <c r="J345" s="12" t="s">
        <v>996</v>
      </c>
      <c r="K345" s="12"/>
    </row>
    <row r="346" s="2" customFormat="1" ht="380" customHeight="1" spans="1:11">
      <c r="A346" s="10"/>
      <c r="B346" s="11" t="s">
        <v>997</v>
      </c>
      <c r="C346" s="14" t="str">
        <f>_xlfn.DISPIMG("ID_06A5AD4EA8D847E8A559CB63E4B423E5",1)</f>
        <v>=DISPIMG("ID_06A5AD4EA8D847E8A559CB63E4B423E5",1)</v>
      </c>
      <c r="D346" s="13" t="s">
        <v>797</v>
      </c>
      <c r="E346" s="23">
        <v>1</v>
      </c>
      <c r="F346" s="13" t="s">
        <v>998</v>
      </c>
      <c r="G346" s="12" t="s">
        <v>13</v>
      </c>
      <c r="H346" s="12" t="s">
        <v>14</v>
      </c>
      <c r="I346" s="13" t="s">
        <v>365</v>
      </c>
      <c r="J346" s="12" t="s">
        <v>999</v>
      </c>
      <c r="K346" s="12"/>
    </row>
    <row r="347" s="2" customFormat="1" ht="380" customHeight="1" spans="1:11">
      <c r="A347" s="10"/>
      <c r="B347" s="11" t="s">
        <v>1000</v>
      </c>
      <c r="C347" s="14" t="str">
        <f>_xlfn.DISPIMG("ID_30FF08EE0C5E4FD7B3A0BC175C71B507",1)</f>
        <v>=DISPIMG("ID_30FF08EE0C5E4FD7B3A0BC175C71B507",1)</v>
      </c>
      <c r="D347" s="13" t="s">
        <v>797</v>
      </c>
      <c r="E347" s="23">
        <v>1</v>
      </c>
      <c r="F347" s="13" t="s">
        <v>1001</v>
      </c>
      <c r="G347" s="12" t="s">
        <v>13</v>
      </c>
      <c r="H347" s="12" t="s">
        <v>14</v>
      </c>
      <c r="I347" s="13" t="s">
        <v>365</v>
      </c>
      <c r="J347" s="12" t="s">
        <v>1002</v>
      </c>
      <c r="K347" s="12"/>
    </row>
    <row r="348" s="2" customFormat="1" ht="380" customHeight="1" spans="1:11">
      <c r="A348" s="10"/>
      <c r="B348" s="11" t="s">
        <v>1003</v>
      </c>
      <c r="C348" s="14" t="str">
        <f>_xlfn.DISPIMG("ID_6789D0F93CC6404888C8098038816D29",1)</f>
        <v>=DISPIMG("ID_6789D0F93CC6404888C8098038816D29",1)</v>
      </c>
      <c r="D348" s="13" t="s">
        <v>797</v>
      </c>
      <c r="E348" s="23">
        <v>1</v>
      </c>
      <c r="F348" s="13" t="s">
        <v>1004</v>
      </c>
      <c r="G348" s="12" t="s">
        <v>13</v>
      </c>
      <c r="H348" s="12" t="s">
        <v>14</v>
      </c>
      <c r="I348" s="13" t="s">
        <v>477</v>
      </c>
      <c r="J348" s="12" t="s">
        <v>1005</v>
      </c>
      <c r="K348" s="12"/>
    </row>
    <row r="349" s="2" customFormat="1" ht="380" customHeight="1" spans="1:11">
      <c r="A349" s="10"/>
      <c r="B349" s="11" t="s">
        <v>1006</v>
      </c>
      <c r="C349" s="14" t="str">
        <f>_xlfn.DISPIMG("ID_5F8A2C27099E418A9BFCBBBA7494E20E",1)</f>
        <v>=DISPIMG("ID_5F8A2C27099E418A9BFCBBBA7494E20E",1)</v>
      </c>
      <c r="D349" s="13" t="s">
        <v>1007</v>
      </c>
      <c r="E349" s="23">
        <v>1</v>
      </c>
      <c r="F349" s="13" t="s">
        <v>1008</v>
      </c>
      <c r="G349" s="12" t="s">
        <v>13</v>
      </c>
      <c r="H349" s="12" t="s">
        <v>14</v>
      </c>
      <c r="I349" s="13" t="s">
        <v>212</v>
      </c>
      <c r="J349" s="12"/>
      <c r="K349" s="12"/>
    </row>
    <row r="350" s="2" customFormat="1" ht="380" customHeight="1" spans="1:11">
      <c r="A350" s="15"/>
      <c r="B350" s="11" t="s">
        <v>1006</v>
      </c>
      <c r="C350" s="14" t="str">
        <f>_xlfn.DISPIMG("ID_E8BD89E2D7D04E9B95A49F2CD0C261A8",1)</f>
        <v>=DISPIMG("ID_E8BD89E2D7D04E9B95A49F2CD0C261A8",1)</v>
      </c>
      <c r="D350" s="13" t="s">
        <v>1007</v>
      </c>
      <c r="E350" s="23">
        <v>1</v>
      </c>
      <c r="F350" s="13" t="s">
        <v>1009</v>
      </c>
      <c r="G350" s="12" t="s">
        <v>13</v>
      </c>
      <c r="H350" s="12" t="s">
        <v>14</v>
      </c>
      <c r="I350" s="13" t="s">
        <v>212</v>
      </c>
      <c r="J350" s="12"/>
      <c r="K350" s="12"/>
    </row>
    <row r="351" s="2" customFormat="1" ht="380" customHeight="1" spans="1:11">
      <c r="A351" s="15"/>
      <c r="B351" s="13" t="s">
        <v>1010</v>
      </c>
      <c r="C351" s="14" t="str">
        <f>_xlfn.DISPIMG("ID_122A96E187B24878A6A6C51DF0C38091",1)</f>
        <v>=DISPIMG("ID_122A96E187B24878A6A6C51DF0C38091",1)</v>
      </c>
      <c r="D351" s="13" t="s">
        <v>1007</v>
      </c>
      <c r="E351" s="23">
        <v>1</v>
      </c>
      <c r="F351" s="13" t="s">
        <v>1011</v>
      </c>
      <c r="G351" s="12" t="s">
        <v>13</v>
      </c>
      <c r="H351" s="12" t="s">
        <v>14</v>
      </c>
      <c r="I351" s="13" t="s">
        <v>212</v>
      </c>
      <c r="J351" s="12"/>
      <c r="K351" s="12"/>
    </row>
    <row r="352" s="2" customFormat="1" ht="380" customHeight="1" spans="1:11">
      <c r="A352" s="20"/>
      <c r="B352" s="11" t="s">
        <v>1012</v>
      </c>
      <c r="C352" s="14" t="str">
        <f>_xlfn.DISPIMG("ID_0F11ABEFAC8B48B895549426FA744B49",1)</f>
        <v>=DISPIMG("ID_0F11ABEFAC8B48B895549426FA744B49",1)</v>
      </c>
      <c r="D352" s="13" t="s">
        <v>797</v>
      </c>
      <c r="E352" s="23">
        <v>1</v>
      </c>
      <c r="F352" s="13" t="s">
        <v>1013</v>
      </c>
      <c r="G352" s="12" t="s">
        <v>13</v>
      </c>
      <c r="H352" s="12" t="s">
        <v>623</v>
      </c>
      <c r="I352" s="13" t="s">
        <v>507</v>
      </c>
      <c r="J352" s="12" t="s">
        <v>1014</v>
      </c>
      <c r="K352" s="12"/>
    </row>
    <row r="353" s="2" customFormat="1" ht="380" customHeight="1" spans="1:11">
      <c r="A353" s="20"/>
      <c r="B353" s="11" t="s">
        <v>1015</v>
      </c>
      <c r="C353" s="14" t="str">
        <f>_xlfn.DISPIMG("ID_D86C94F9F38F40998B8D49CDA433D528",1)</f>
        <v>=DISPIMG("ID_D86C94F9F38F40998B8D49CDA433D528",1)</v>
      </c>
      <c r="D353" s="13" t="s">
        <v>1016</v>
      </c>
      <c r="E353" s="23">
        <v>1</v>
      </c>
      <c r="F353" s="13" t="s">
        <v>1017</v>
      </c>
      <c r="G353" s="12" t="s">
        <v>13</v>
      </c>
      <c r="H353" s="12" t="s">
        <v>623</v>
      </c>
      <c r="I353" s="13" t="s">
        <v>507</v>
      </c>
      <c r="J353" s="12" t="s">
        <v>1018</v>
      </c>
      <c r="K353" s="12"/>
    </row>
    <row r="354" s="2" customFormat="1" ht="380" customHeight="1" spans="1:11">
      <c r="A354" s="10"/>
      <c r="B354" s="11" t="s">
        <v>1019</v>
      </c>
      <c r="C354" s="14" t="str">
        <f>_xlfn.DISPIMG("ID_C176E395264444DEB5BF37CC391C818A",1)</f>
        <v>=DISPIMG("ID_C176E395264444DEB5BF37CC391C818A",1)</v>
      </c>
      <c r="D354" s="13" t="s">
        <v>1020</v>
      </c>
      <c r="E354" s="23">
        <v>1</v>
      </c>
      <c r="F354" s="13" t="s">
        <v>1021</v>
      </c>
      <c r="G354" s="12" t="s">
        <v>13</v>
      </c>
      <c r="H354" s="12" t="s">
        <v>623</v>
      </c>
      <c r="I354" s="13" t="s">
        <v>477</v>
      </c>
      <c r="J354" s="12" t="s">
        <v>1022</v>
      </c>
      <c r="K354" s="12"/>
    </row>
    <row r="355" s="2" customFormat="1" ht="380" customHeight="1" spans="1:11">
      <c r="A355" s="10"/>
      <c r="B355" s="11" t="s">
        <v>1023</v>
      </c>
      <c r="C355" s="14" t="str">
        <f>_xlfn.DISPIMG("ID_AD9FBB44E7604FA592C40CDF9ACE9F7A",1)</f>
        <v>=DISPIMG("ID_AD9FBB44E7604FA592C40CDF9ACE9F7A",1)</v>
      </c>
      <c r="D355" s="13" t="s">
        <v>1024</v>
      </c>
      <c r="E355" s="23">
        <v>1</v>
      </c>
      <c r="F355" s="13" t="s">
        <v>1025</v>
      </c>
      <c r="G355" s="12" t="s">
        <v>13</v>
      </c>
      <c r="H355" s="12" t="s">
        <v>14</v>
      </c>
      <c r="I355" s="38" t="s">
        <v>1026</v>
      </c>
      <c r="J355" s="12" t="s">
        <v>1027</v>
      </c>
      <c r="K355" s="12"/>
    </row>
    <row r="356" s="2" customFormat="1" ht="380" customHeight="1" spans="1:11">
      <c r="A356" s="10"/>
      <c r="B356" s="11" t="s">
        <v>1028</v>
      </c>
      <c r="C356" s="14" t="str">
        <f>_xlfn.DISPIMG("ID_5E0A8D373CE5472FA9F1839BB6B153BB",1)</f>
        <v>=DISPIMG("ID_5E0A8D373CE5472FA9F1839BB6B153BB",1)</v>
      </c>
      <c r="D356" s="13" t="s">
        <v>1029</v>
      </c>
      <c r="E356" s="23">
        <v>1</v>
      </c>
      <c r="F356" s="13" t="s">
        <v>1030</v>
      </c>
      <c r="G356" s="12" t="s">
        <v>13</v>
      </c>
      <c r="H356" s="12" t="s">
        <v>14</v>
      </c>
      <c r="I356" s="13" t="s">
        <v>477</v>
      </c>
      <c r="J356" s="12" t="s">
        <v>1031</v>
      </c>
      <c r="K356" s="12"/>
    </row>
    <row r="357" s="2" customFormat="1" ht="380" customHeight="1" spans="1:11">
      <c r="A357" s="10"/>
      <c r="B357" s="11" t="s">
        <v>1032</v>
      </c>
      <c r="C357" s="14" t="str">
        <f>_xlfn.DISPIMG("ID_889B1A6C37394803929A5BCCFDBE0151",1)</f>
        <v>=DISPIMG("ID_889B1A6C37394803929A5BCCFDBE0151",1)</v>
      </c>
      <c r="D357" s="13" t="s">
        <v>1033</v>
      </c>
      <c r="E357" s="23">
        <v>1</v>
      </c>
      <c r="F357" s="13" t="s">
        <v>1034</v>
      </c>
      <c r="G357" s="12" t="s">
        <v>13</v>
      </c>
      <c r="H357" s="12" t="s">
        <v>623</v>
      </c>
      <c r="I357" s="13" t="s">
        <v>268</v>
      </c>
      <c r="J357" s="12" t="s">
        <v>1035</v>
      </c>
      <c r="K357" s="12"/>
    </row>
    <row r="358" s="2" customFormat="1" ht="380" customHeight="1" spans="1:11">
      <c r="A358" s="10"/>
      <c r="B358" s="35" t="s">
        <v>1036</v>
      </c>
      <c r="C358" s="14" t="str">
        <f>_xlfn.DISPIMG("ID_3EE70663C6D54FE4967B4BD9CEE2C138",1)</f>
        <v>=DISPIMG("ID_3EE70663C6D54FE4967B4BD9CEE2C138",1)</v>
      </c>
      <c r="D358" s="13" t="s">
        <v>1033</v>
      </c>
      <c r="E358" s="47" t="s">
        <v>1037</v>
      </c>
      <c r="F358" s="38" t="s">
        <v>1038</v>
      </c>
      <c r="G358" s="12" t="s">
        <v>13</v>
      </c>
      <c r="H358" s="12" t="s">
        <v>623</v>
      </c>
      <c r="I358" s="38" t="s">
        <v>1039</v>
      </c>
      <c r="J358" s="12" t="s">
        <v>1040</v>
      </c>
      <c r="K358" s="12"/>
    </row>
    <row r="359" s="2" customFormat="1" ht="380" customHeight="1" spans="1:11">
      <c r="A359" s="10"/>
      <c r="B359" s="11" t="s">
        <v>1041</v>
      </c>
      <c r="C359" s="14" t="str">
        <f>_xlfn.DISPIMG("ID_D7651820444648A98CC0A9D79669C8C9",1)</f>
        <v>=DISPIMG("ID_D7651820444648A98CC0A9D79669C8C9",1)</v>
      </c>
      <c r="D359" s="13" t="s">
        <v>1042</v>
      </c>
      <c r="E359" s="47" t="s">
        <v>1043</v>
      </c>
      <c r="F359" s="48" t="s">
        <v>1044</v>
      </c>
      <c r="G359" s="12" t="s">
        <v>13</v>
      </c>
      <c r="H359" s="12" t="s">
        <v>623</v>
      </c>
      <c r="I359" s="38" t="s">
        <v>1045</v>
      </c>
      <c r="J359" s="12" t="s">
        <v>1046</v>
      </c>
      <c r="K359" s="12"/>
    </row>
    <row r="360" s="2" customFormat="1" ht="380" customHeight="1" spans="1:11">
      <c r="A360" s="10"/>
      <c r="B360" s="11" t="s">
        <v>1047</v>
      </c>
      <c r="C360" s="14" t="str">
        <f>_xlfn.DISPIMG("ID_6FB206DEAB1C43F0A0F51BED520468D6",1)</f>
        <v>=DISPIMG("ID_6FB206DEAB1C43F0A0F51BED520468D6",1)</v>
      </c>
      <c r="D360" s="13" t="s">
        <v>1020</v>
      </c>
      <c r="E360" s="23">
        <v>1</v>
      </c>
      <c r="F360" s="13" t="s">
        <v>1048</v>
      </c>
      <c r="G360" s="12" t="s">
        <v>13</v>
      </c>
      <c r="H360" s="12" t="s">
        <v>623</v>
      </c>
      <c r="I360" s="13" t="s">
        <v>268</v>
      </c>
      <c r="J360" s="12" t="s">
        <v>1049</v>
      </c>
      <c r="K360" s="12"/>
    </row>
    <row r="361" s="2" customFormat="1" ht="380" customHeight="1" spans="1:11">
      <c r="A361" s="10"/>
      <c r="B361" s="11" t="s">
        <v>1050</v>
      </c>
      <c r="C361" s="14" t="str">
        <f>_xlfn.DISPIMG("ID_0906AD1A4F3745D7AC731FFFAC22A41C",1)</f>
        <v>=DISPIMG("ID_0906AD1A4F3745D7AC731FFFAC22A41C",1)</v>
      </c>
      <c r="D361" s="13" t="s">
        <v>1024</v>
      </c>
      <c r="E361" s="23">
        <v>1</v>
      </c>
      <c r="F361" s="13" t="s">
        <v>1051</v>
      </c>
      <c r="G361" s="12" t="s">
        <v>13</v>
      </c>
      <c r="H361" s="12" t="s">
        <v>623</v>
      </c>
      <c r="I361" s="13" t="s">
        <v>477</v>
      </c>
      <c r="J361" s="12" t="s">
        <v>1052</v>
      </c>
      <c r="K361" s="12"/>
    </row>
    <row r="362" s="2" customFormat="1" ht="291" customHeight="1" spans="1:11">
      <c r="A362" s="10"/>
      <c r="B362" s="11" t="s">
        <v>1053</v>
      </c>
      <c r="C362" s="14" t="str">
        <f>_xlfn.DISPIMG("ID_36480B63FB234117AC6DFDAE1353D9AB",1)</f>
        <v>=DISPIMG("ID_36480B63FB234117AC6DFDAE1353D9AB",1)</v>
      </c>
      <c r="D362" s="13" t="s">
        <v>832</v>
      </c>
      <c r="E362" s="23">
        <v>1</v>
      </c>
      <c r="F362" s="13" t="s">
        <v>1054</v>
      </c>
      <c r="G362" s="12" t="s">
        <v>13</v>
      </c>
      <c r="H362" s="12" t="s">
        <v>14</v>
      </c>
      <c r="I362" s="13" t="s">
        <v>365</v>
      </c>
      <c r="J362" s="12" t="s">
        <v>1055</v>
      </c>
      <c r="K362" s="12"/>
    </row>
    <row r="363" s="2" customFormat="1" ht="237" customHeight="1" spans="1:11">
      <c r="A363" s="10"/>
      <c r="B363" s="11" t="s">
        <v>1056</v>
      </c>
      <c r="C363" s="14" t="str">
        <f>_xlfn.DISPIMG("ID_17DB973BE51047BBB4BAF28528B2B2BA",1)</f>
        <v>=DISPIMG("ID_17DB973BE51047BBB4BAF28528B2B2BA",1)</v>
      </c>
      <c r="D363" s="13" t="s">
        <v>832</v>
      </c>
      <c r="E363" s="23">
        <v>1</v>
      </c>
      <c r="F363" s="13" t="s">
        <v>1057</v>
      </c>
      <c r="G363" s="12" t="s">
        <v>13</v>
      </c>
      <c r="H363" s="12" t="s">
        <v>14</v>
      </c>
      <c r="I363" s="13" t="s">
        <v>1058</v>
      </c>
      <c r="J363" s="12" t="s">
        <v>1059</v>
      </c>
      <c r="K363" s="12"/>
    </row>
    <row r="364" s="2" customFormat="1" ht="380" customHeight="1" spans="1:11">
      <c r="A364" s="10"/>
      <c r="B364" s="11" t="s">
        <v>1060</v>
      </c>
      <c r="C364" s="14" t="str">
        <f>_xlfn.DISPIMG("ID_38028318E1574835B72DF7DDBF4BE0AF",1)</f>
        <v>=DISPIMG("ID_38028318E1574835B72DF7DDBF4BE0AF",1)</v>
      </c>
      <c r="D364" s="13" t="s">
        <v>832</v>
      </c>
      <c r="E364" s="23">
        <v>1</v>
      </c>
      <c r="F364" s="13" t="s">
        <v>1061</v>
      </c>
      <c r="G364" s="12" t="s">
        <v>13</v>
      </c>
      <c r="H364" s="12" t="s">
        <v>14</v>
      </c>
      <c r="I364" s="13" t="s">
        <v>365</v>
      </c>
      <c r="J364" s="12" t="s">
        <v>1062</v>
      </c>
      <c r="K364" s="12"/>
    </row>
    <row r="365" s="2" customFormat="1" ht="380" customHeight="1" spans="1:11">
      <c r="A365" s="10"/>
      <c r="B365" s="11" t="s">
        <v>1063</v>
      </c>
      <c r="C365" s="14" t="str">
        <f>_xlfn.DISPIMG("ID_7EE0BCFA4CDD4272A6617149689BDB73",1)</f>
        <v>=DISPIMG("ID_7EE0BCFA4CDD4272A6617149689BDB73",1)</v>
      </c>
      <c r="D365" s="13" t="s">
        <v>797</v>
      </c>
      <c r="E365" s="23">
        <v>1</v>
      </c>
      <c r="F365" s="13" t="s">
        <v>1064</v>
      </c>
      <c r="G365" s="12" t="s">
        <v>13</v>
      </c>
      <c r="H365" s="12" t="s">
        <v>14</v>
      </c>
      <c r="I365" s="13" t="s">
        <v>365</v>
      </c>
      <c r="J365" s="12" t="s">
        <v>1065</v>
      </c>
      <c r="K365" s="12"/>
    </row>
    <row r="366" s="2" customFormat="1" ht="380" customHeight="1" spans="1:11">
      <c r="A366" s="10"/>
      <c r="B366" s="11" t="s">
        <v>1066</v>
      </c>
      <c r="C366" s="14" t="str">
        <f>_xlfn.DISPIMG("ID_4DF4AA08075348F596A96720DDC776D5",1)</f>
        <v>=DISPIMG("ID_4DF4AA08075348F596A96720DDC776D5",1)</v>
      </c>
      <c r="D366" s="13" t="s">
        <v>797</v>
      </c>
      <c r="E366" s="23">
        <v>1</v>
      </c>
      <c r="F366" s="13" t="s">
        <v>1067</v>
      </c>
      <c r="G366" s="12" t="s">
        <v>13</v>
      </c>
      <c r="H366" s="12" t="s">
        <v>14</v>
      </c>
      <c r="I366" s="13" t="s">
        <v>365</v>
      </c>
      <c r="J366" s="12" t="s">
        <v>1068</v>
      </c>
      <c r="K366" s="12"/>
    </row>
    <row r="367" s="2" customFormat="1" ht="380" customHeight="1" spans="1:11">
      <c r="A367" s="10"/>
      <c r="B367" s="11" t="s">
        <v>1069</v>
      </c>
      <c r="C367" s="14" t="str">
        <f>_xlfn.DISPIMG("ID_49731F37C88946BBA840580E5ED0646B",1)</f>
        <v>=DISPIMG("ID_49731F37C88946BBA840580E5ED0646B",1)</v>
      </c>
      <c r="D367" s="13" t="s">
        <v>797</v>
      </c>
      <c r="E367" s="23">
        <v>1</v>
      </c>
      <c r="F367" s="13" t="s">
        <v>1070</v>
      </c>
      <c r="G367" s="12" t="s">
        <v>13</v>
      </c>
      <c r="H367" s="12" t="s">
        <v>14</v>
      </c>
      <c r="I367" s="13" t="s">
        <v>365</v>
      </c>
      <c r="J367" s="12" t="s">
        <v>1071</v>
      </c>
      <c r="K367" s="12"/>
    </row>
    <row r="368" s="2" customFormat="1" ht="380" customHeight="1" spans="1:11">
      <c r="A368" s="10"/>
      <c r="B368" s="11" t="s">
        <v>1072</v>
      </c>
      <c r="C368" s="14" t="str">
        <f>_xlfn.DISPIMG("ID_CA60C7BA466E49BF8964B94523EDE96A",1)</f>
        <v>=DISPIMG("ID_CA60C7BA466E49BF8964B94523EDE96A",1)</v>
      </c>
      <c r="D368" s="13" t="s">
        <v>797</v>
      </c>
      <c r="E368" s="23">
        <v>1</v>
      </c>
      <c r="F368" s="13" t="s">
        <v>1073</v>
      </c>
      <c r="G368" s="12" t="s">
        <v>13</v>
      </c>
      <c r="H368" s="12" t="s">
        <v>623</v>
      </c>
      <c r="I368" s="13" t="s">
        <v>365</v>
      </c>
      <c r="J368" s="12" t="s">
        <v>1074</v>
      </c>
      <c r="K368" s="12"/>
    </row>
    <row r="369" s="2" customFormat="1" ht="380" customHeight="1" spans="1:11">
      <c r="A369" s="10"/>
      <c r="B369" s="13" t="s">
        <v>1075</v>
      </c>
      <c r="C369" s="14" t="str">
        <f>_xlfn.DISPIMG("ID_8EB9633EC8FF4AEFA3072FC6C8D48577",1)</f>
        <v>=DISPIMG("ID_8EB9633EC8FF4AEFA3072FC6C8D48577",1)</v>
      </c>
      <c r="D369" s="13" t="s">
        <v>797</v>
      </c>
      <c r="E369" s="23">
        <v>1</v>
      </c>
      <c r="F369" s="13" t="s">
        <v>1076</v>
      </c>
      <c r="G369" s="12" t="s">
        <v>13</v>
      </c>
      <c r="H369" s="12" t="s">
        <v>14</v>
      </c>
      <c r="I369" s="13" t="s">
        <v>365</v>
      </c>
      <c r="J369" s="12" t="s">
        <v>1077</v>
      </c>
      <c r="K369" s="12"/>
    </row>
    <row r="370" s="2" customFormat="1" ht="225" customHeight="1" spans="1:11">
      <c r="A370" s="10"/>
      <c r="B370" s="11" t="s">
        <v>1078</v>
      </c>
      <c r="C370" s="14" t="str">
        <f>_xlfn.DISPIMG("ID_B32545F8ABB24D478D220B288BCC3A10",1)</f>
        <v>=DISPIMG("ID_B32545F8ABB24D478D220B288BCC3A10",1)</v>
      </c>
      <c r="D370" s="13" t="s">
        <v>1079</v>
      </c>
      <c r="E370" s="23">
        <v>1</v>
      </c>
      <c r="F370" s="13" t="s">
        <v>1080</v>
      </c>
      <c r="G370" s="12" t="s">
        <v>13</v>
      </c>
      <c r="H370" s="12" t="s">
        <v>14</v>
      </c>
      <c r="I370" s="13" t="s">
        <v>1081</v>
      </c>
      <c r="J370" s="12" t="s">
        <v>1082</v>
      </c>
      <c r="K370" s="12"/>
    </row>
    <row r="371" s="2" customFormat="1" ht="380" customHeight="1" spans="1:11">
      <c r="A371" s="10"/>
      <c r="B371" s="11" t="s">
        <v>1083</v>
      </c>
      <c r="C371" s="14" t="str">
        <f>_xlfn.DISPIMG("ID_4160CC662E97428496C968E41D559F85",1)</f>
        <v>=DISPIMG("ID_4160CC662E97428496C968E41D559F85",1)</v>
      </c>
      <c r="D371" s="13" t="s">
        <v>1079</v>
      </c>
      <c r="E371" s="23">
        <v>1</v>
      </c>
      <c r="F371" s="13" t="s">
        <v>1084</v>
      </c>
      <c r="G371" s="12" t="s">
        <v>13</v>
      </c>
      <c r="H371" s="12" t="s">
        <v>623</v>
      </c>
      <c r="I371" s="13" t="s">
        <v>365</v>
      </c>
      <c r="J371" s="12"/>
      <c r="K371" s="12"/>
    </row>
    <row r="372" s="2" customFormat="1" ht="380" customHeight="1" spans="1:11">
      <c r="A372" s="10"/>
      <c r="B372" s="11" t="s">
        <v>1085</v>
      </c>
      <c r="C372" s="14" t="str">
        <f>_xlfn.DISPIMG("ID_4265B7D388AA4DD88E80E47CF9A43A1D",1)</f>
        <v>=DISPIMG("ID_4265B7D388AA4DD88E80E47CF9A43A1D",1)</v>
      </c>
      <c r="D372" s="13" t="s">
        <v>1079</v>
      </c>
      <c r="E372" s="23">
        <v>1</v>
      </c>
      <c r="F372" s="13" t="s">
        <v>1086</v>
      </c>
      <c r="G372" s="12" t="s">
        <v>13</v>
      </c>
      <c r="H372" s="12" t="s">
        <v>14</v>
      </c>
      <c r="I372" s="13" t="s">
        <v>365</v>
      </c>
      <c r="J372" s="12" t="s">
        <v>1087</v>
      </c>
      <c r="K372" s="12"/>
    </row>
    <row r="373" s="2" customFormat="1" ht="380" customHeight="1" spans="1:11">
      <c r="A373" s="10"/>
      <c r="B373" s="46" t="s">
        <v>1088</v>
      </c>
      <c r="C373" s="14" t="str">
        <f>_xlfn.DISPIMG("ID_73F6166F098849F4A082225E6B9FDBE7",1)</f>
        <v>=DISPIMG("ID_73F6166F098849F4A082225E6B9FDBE7",1)</v>
      </c>
      <c r="D373" s="13" t="s">
        <v>1089</v>
      </c>
      <c r="E373" s="23">
        <v>1</v>
      </c>
      <c r="F373" s="13" t="s">
        <v>1090</v>
      </c>
      <c r="G373" s="12" t="s">
        <v>13</v>
      </c>
      <c r="H373" s="12" t="s">
        <v>802</v>
      </c>
      <c r="I373" s="13" t="s">
        <v>15</v>
      </c>
      <c r="J373" s="12"/>
      <c r="K373" s="12"/>
    </row>
    <row r="374" s="2" customFormat="1" ht="380" customHeight="1" spans="1:11">
      <c r="A374" s="15"/>
      <c r="B374" s="46" t="s">
        <v>1088</v>
      </c>
      <c r="C374" s="14" t="str">
        <f>_xlfn.DISPIMG("ID_FBB9A880913C4049AD70F9D56E4F16B3",1)</f>
        <v>=DISPIMG("ID_FBB9A880913C4049AD70F9D56E4F16B3",1)</v>
      </c>
      <c r="D374" s="13" t="s">
        <v>1089</v>
      </c>
      <c r="E374" s="23">
        <v>1</v>
      </c>
      <c r="F374" s="13" t="s">
        <v>1090</v>
      </c>
      <c r="G374" s="12" t="s">
        <v>13</v>
      </c>
      <c r="H374" s="12" t="s">
        <v>1091</v>
      </c>
      <c r="I374" s="13" t="s">
        <v>15</v>
      </c>
      <c r="J374" s="12"/>
      <c r="K374" s="12"/>
    </row>
    <row r="375" s="2" customFormat="1" ht="380" customHeight="1" spans="1:11">
      <c r="A375" s="15"/>
      <c r="B375" s="46" t="s">
        <v>1088</v>
      </c>
      <c r="C375" s="14" t="str">
        <f>_xlfn.DISPIMG("ID_CAE9F619BE61451F9EB807FC5090FA32",1)</f>
        <v>=DISPIMG("ID_CAE9F619BE61451F9EB807FC5090FA32",1)</v>
      </c>
      <c r="D375" s="13" t="s">
        <v>1089</v>
      </c>
      <c r="E375" s="23">
        <v>1</v>
      </c>
      <c r="F375" s="13" t="s">
        <v>1090</v>
      </c>
      <c r="G375" s="12" t="s">
        <v>13</v>
      </c>
      <c r="H375" s="12" t="s">
        <v>1091</v>
      </c>
      <c r="I375" s="13" t="s">
        <v>15</v>
      </c>
      <c r="J375" s="12"/>
      <c r="K375" s="12"/>
    </row>
    <row r="376" s="2" customFormat="1" ht="380" customHeight="1" spans="1:11">
      <c r="A376" s="15"/>
      <c r="B376" s="46" t="s">
        <v>1088</v>
      </c>
      <c r="C376" s="14" t="str">
        <f>_xlfn.DISPIMG("ID_52D0DA46617E44CC9FABB9EEBE1B52A0",1)</f>
        <v>=DISPIMG("ID_52D0DA46617E44CC9FABB9EEBE1B52A0",1)</v>
      </c>
      <c r="D376" s="13" t="s">
        <v>1089</v>
      </c>
      <c r="E376" s="23">
        <v>1</v>
      </c>
      <c r="F376" s="13" t="s">
        <v>1090</v>
      </c>
      <c r="G376" s="12" t="s">
        <v>13</v>
      </c>
      <c r="H376" s="12" t="s">
        <v>1091</v>
      </c>
      <c r="I376" s="13" t="s">
        <v>15</v>
      </c>
      <c r="J376" s="12"/>
      <c r="K376" s="12"/>
    </row>
    <row r="377" s="2" customFormat="1" ht="380" customHeight="1" spans="1:11">
      <c r="A377" s="15"/>
      <c r="B377" s="46" t="s">
        <v>1088</v>
      </c>
      <c r="C377" s="14" t="str">
        <f>_xlfn.DISPIMG("ID_58D00A90A60D47E59DD8D052BE7FE8B4",1)</f>
        <v>=DISPIMG("ID_58D00A90A60D47E59DD8D052BE7FE8B4",1)</v>
      </c>
      <c r="D377" s="13" t="s">
        <v>1089</v>
      </c>
      <c r="E377" s="23">
        <v>1</v>
      </c>
      <c r="F377" s="13" t="s">
        <v>1090</v>
      </c>
      <c r="G377" s="12" t="s">
        <v>13</v>
      </c>
      <c r="H377" s="12" t="s">
        <v>1091</v>
      </c>
      <c r="I377" s="13" t="s">
        <v>15</v>
      </c>
      <c r="J377" s="12"/>
      <c r="K377" s="12"/>
    </row>
    <row r="378" s="2" customFormat="1" ht="380" customHeight="1" spans="1:11">
      <c r="A378" s="15"/>
      <c r="B378" s="46" t="s">
        <v>1088</v>
      </c>
      <c r="C378" s="14" t="str">
        <f>_xlfn.DISPIMG("ID_B0C42AC649E042399BA1F44580C549DC",1)</f>
        <v>=DISPIMG("ID_B0C42AC649E042399BA1F44580C549DC",1)</v>
      </c>
      <c r="D378" s="13" t="s">
        <v>1089</v>
      </c>
      <c r="E378" s="23">
        <v>1</v>
      </c>
      <c r="F378" s="13" t="s">
        <v>1090</v>
      </c>
      <c r="G378" s="12" t="s">
        <v>13</v>
      </c>
      <c r="H378" s="12" t="s">
        <v>1091</v>
      </c>
      <c r="I378" s="13" t="s">
        <v>15</v>
      </c>
      <c r="J378" s="12"/>
      <c r="K378" s="12"/>
    </row>
    <row r="379" s="2" customFormat="1" ht="380" customHeight="1" spans="1:11">
      <c r="A379" s="15"/>
      <c r="B379" s="46" t="s">
        <v>1088</v>
      </c>
      <c r="C379" s="14" t="str">
        <f>_xlfn.DISPIMG("ID_AF326792C1944BDC9DC0E8D3326A622E",1)</f>
        <v>=DISPIMG("ID_AF326792C1944BDC9DC0E8D3326A622E",1)</v>
      </c>
      <c r="D379" s="13" t="s">
        <v>1089</v>
      </c>
      <c r="E379" s="23">
        <v>1</v>
      </c>
      <c r="F379" s="13" t="s">
        <v>1090</v>
      </c>
      <c r="G379" s="12" t="s">
        <v>13</v>
      </c>
      <c r="H379" s="12" t="s">
        <v>1091</v>
      </c>
      <c r="I379" s="13" t="s">
        <v>15</v>
      </c>
      <c r="J379" s="12"/>
      <c r="K379" s="12"/>
    </row>
    <row r="380" s="2" customFormat="1" ht="380" customHeight="1" spans="1:11">
      <c r="A380" s="15"/>
      <c r="B380" s="46" t="s">
        <v>1088</v>
      </c>
      <c r="C380" s="14" t="str">
        <f>_xlfn.DISPIMG("ID_F43186A613B4446B9DB6D9E377C9A22C",1)</f>
        <v>=DISPIMG("ID_F43186A613B4446B9DB6D9E377C9A22C",1)</v>
      </c>
      <c r="D380" s="13" t="s">
        <v>1089</v>
      </c>
      <c r="E380" s="23">
        <v>1</v>
      </c>
      <c r="F380" s="13" t="s">
        <v>1090</v>
      </c>
      <c r="G380" s="12" t="s">
        <v>13</v>
      </c>
      <c r="H380" s="12" t="s">
        <v>1091</v>
      </c>
      <c r="I380" s="13" t="s">
        <v>15</v>
      </c>
      <c r="J380" s="12"/>
      <c r="K380" s="12"/>
    </row>
    <row r="381" s="2" customFormat="1" ht="380" customHeight="1" spans="1:11">
      <c r="A381" s="15"/>
      <c r="B381" s="46" t="s">
        <v>1088</v>
      </c>
      <c r="C381" s="14" t="str">
        <f>_xlfn.DISPIMG("ID_A85B579A58F447288C5ACE8F290C3FE2",1)</f>
        <v>=DISPIMG("ID_A85B579A58F447288C5ACE8F290C3FE2",1)</v>
      </c>
      <c r="D381" s="13" t="s">
        <v>1089</v>
      </c>
      <c r="E381" s="23">
        <v>1</v>
      </c>
      <c r="F381" s="13" t="s">
        <v>1090</v>
      </c>
      <c r="G381" s="12" t="s">
        <v>13</v>
      </c>
      <c r="H381" s="12" t="s">
        <v>1091</v>
      </c>
      <c r="I381" s="13" t="s">
        <v>15</v>
      </c>
      <c r="J381" s="12"/>
      <c r="K381" s="12"/>
    </row>
    <row r="382" s="2" customFormat="1" ht="380" customHeight="1" spans="1:11">
      <c r="A382" s="15"/>
      <c r="B382" s="46" t="s">
        <v>1088</v>
      </c>
      <c r="C382" s="14" t="str">
        <f>_xlfn.DISPIMG("ID_E4D9C1822B03460E99A87DC052A255CD",1)</f>
        <v>=DISPIMG("ID_E4D9C1822B03460E99A87DC052A255CD",1)</v>
      </c>
      <c r="D382" s="13" t="s">
        <v>1089</v>
      </c>
      <c r="E382" s="23">
        <v>1</v>
      </c>
      <c r="F382" s="13" t="s">
        <v>1090</v>
      </c>
      <c r="G382" s="12" t="s">
        <v>13</v>
      </c>
      <c r="H382" s="12" t="s">
        <v>1091</v>
      </c>
      <c r="I382" s="13" t="s">
        <v>15</v>
      </c>
      <c r="J382" s="12"/>
      <c r="K382" s="12"/>
    </row>
    <row r="383" s="2" customFormat="1" ht="380" customHeight="1" spans="1:11">
      <c r="A383" s="15"/>
      <c r="B383" s="46" t="s">
        <v>1088</v>
      </c>
      <c r="C383" s="14" t="str">
        <f>_xlfn.DISPIMG("ID_9646CDCFA24B45FC8CCFD9884A28488A",1)</f>
        <v>=DISPIMG("ID_9646CDCFA24B45FC8CCFD9884A28488A",1)</v>
      </c>
      <c r="D383" s="13" t="s">
        <v>1089</v>
      </c>
      <c r="E383" s="23">
        <v>1</v>
      </c>
      <c r="F383" s="13" t="s">
        <v>1090</v>
      </c>
      <c r="G383" s="12" t="s">
        <v>13</v>
      </c>
      <c r="H383" s="12" t="s">
        <v>1091</v>
      </c>
      <c r="I383" s="13" t="s">
        <v>15</v>
      </c>
      <c r="J383" s="12"/>
      <c r="K383" s="12"/>
    </row>
    <row r="384" s="2" customFormat="1" ht="380" customHeight="1" spans="1:11">
      <c r="A384" s="15"/>
      <c r="B384" s="46" t="s">
        <v>1088</v>
      </c>
      <c r="C384" s="14" t="str">
        <f>_xlfn.DISPIMG("ID_862CD562859640D7814C0443B0A12E2C",1)</f>
        <v>=DISPIMG("ID_862CD562859640D7814C0443B0A12E2C",1)</v>
      </c>
      <c r="D384" s="13" t="s">
        <v>1089</v>
      </c>
      <c r="E384" s="23">
        <v>1</v>
      </c>
      <c r="F384" s="13" t="s">
        <v>1090</v>
      </c>
      <c r="G384" s="12" t="s">
        <v>13</v>
      </c>
      <c r="H384" s="12" t="s">
        <v>1091</v>
      </c>
      <c r="I384" s="13" t="s">
        <v>15</v>
      </c>
      <c r="J384" s="12"/>
      <c r="K384" s="12"/>
    </row>
    <row r="385" s="2" customFormat="1" ht="380" customHeight="1" spans="1:11">
      <c r="A385" s="15"/>
      <c r="B385" s="46" t="s">
        <v>1088</v>
      </c>
      <c r="C385" s="14" t="str">
        <f>_xlfn.DISPIMG("ID_5B1B081C00E14BAF83871D3C18511240",1)</f>
        <v>=DISPIMG("ID_5B1B081C00E14BAF83871D3C18511240",1)</v>
      </c>
      <c r="D385" s="13" t="s">
        <v>1089</v>
      </c>
      <c r="E385" s="23">
        <v>1</v>
      </c>
      <c r="F385" s="13" t="s">
        <v>1090</v>
      </c>
      <c r="G385" s="12" t="s">
        <v>13</v>
      </c>
      <c r="H385" s="12" t="s">
        <v>1091</v>
      </c>
      <c r="I385" s="13" t="s">
        <v>15</v>
      </c>
      <c r="J385" s="12"/>
      <c r="K385" s="12"/>
    </row>
    <row r="386" s="2" customFormat="1" ht="380" customHeight="1" spans="1:11">
      <c r="A386" s="15"/>
      <c r="B386" s="46" t="s">
        <v>1088</v>
      </c>
      <c r="C386" s="14" t="str">
        <f>_xlfn.DISPIMG("ID_E3555520F1D84045B3AAAA68FD346F24",1)</f>
        <v>=DISPIMG("ID_E3555520F1D84045B3AAAA68FD346F24",1)</v>
      </c>
      <c r="D386" s="13" t="s">
        <v>1089</v>
      </c>
      <c r="E386" s="23">
        <v>1</v>
      </c>
      <c r="F386" s="13" t="s">
        <v>1090</v>
      </c>
      <c r="G386" s="12" t="s">
        <v>13</v>
      </c>
      <c r="H386" s="12" t="s">
        <v>1091</v>
      </c>
      <c r="I386" s="13" t="s">
        <v>15</v>
      </c>
      <c r="J386" s="12"/>
      <c r="K386" s="12"/>
    </row>
    <row r="387" s="2" customFormat="1" ht="380" customHeight="1" spans="1:11">
      <c r="A387" s="15"/>
      <c r="B387" s="46" t="s">
        <v>1088</v>
      </c>
      <c r="C387" s="14" t="str">
        <f>_xlfn.DISPIMG("ID_29B3274BEA4D424D8C47CCB0C705C8CE",1)</f>
        <v>=DISPIMG("ID_29B3274BEA4D424D8C47CCB0C705C8CE",1)</v>
      </c>
      <c r="D387" s="13" t="s">
        <v>1089</v>
      </c>
      <c r="E387" s="23">
        <v>1</v>
      </c>
      <c r="F387" s="13" t="s">
        <v>1090</v>
      </c>
      <c r="G387" s="12" t="s">
        <v>13</v>
      </c>
      <c r="H387" s="12" t="s">
        <v>1091</v>
      </c>
      <c r="I387" s="13" t="s">
        <v>15</v>
      </c>
      <c r="J387" s="12"/>
      <c r="K387" s="12"/>
    </row>
    <row r="388" s="2" customFormat="1" ht="380" customHeight="1" spans="1:11">
      <c r="A388" s="15"/>
      <c r="B388" s="46" t="s">
        <v>1088</v>
      </c>
      <c r="C388" s="14" t="str">
        <f>_xlfn.DISPIMG("ID_4325A1EB6529449EA32CBDFDC1B826C5",1)</f>
        <v>=DISPIMG("ID_4325A1EB6529449EA32CBDFDC1B826C5",1)</v>
      </c>
      <c r="D388" s="13" t="s">
        <v>1089</v>
      </c>
      <c r="E388" s="23">
        <v>1</v>
      </c>
      <c r="F388" s="13" t="s">
        <v>1090</v>
      </c>
      <c r="G388" s="12" t="s">
        <v>13</v>
      </c>
      <c r="H388" s="12" t="s">
        <v>1091</v>
      </c>
      <c r="I388" s="13" t="s">
        <v>15</v>
      </c>
      <c r="J388" s="12"/>
      <c r="K388" s="12"/>
    </row>
    <row r="389" s="2" customFormat="1" ht="380" customHeight="1" spans="1:11">
      <c r="A389" s="15"/>
      <c r="B389" s="46" t="s">
        <v>1088</v>
      </c>
      <c r="C389" s="14" t="str">
        <f>_xlfn.DISPIMG("ID_EABA90CE540F42B2A48BC2FCF7EC8A89",1)</f>
        <v>=DISPIMG("ID_EABA90CE540F42B2A48BC2FCF7EC8A89",1)</v>
      </c>
      <c r="D389" s="13" t="s">
        <v>1089</v>
      </c>
      <c r="E389" s="23">
        <v>1</v>
      </c>
      <c r="F389" s="13" t="s">
        <v>1090</v>
      </c>
      <c r="G389" s="12" t="s">
        <v>13</v>
      </c>
      <c r="H389" s="12" t="s">
        <v>1091</v>
      </c>
      <c r="I389" s="13" t="s">
        <v>15</v>
      </c>
      <c r="J389" s="12"/>
      <c r="K389" s="12"/>
    </row>
    <row r="390" s="2" customFormat="1" ht="380" customHeight="1" spans="1:11">
      <c r="A390" s="15"/>
      <c r="B390" s="46" t="s">
        <v>1088</v>
      </c>
      <c r="C390" s="14" t="str">
        <f>_xlfn.DISPIMG("ID_5CD6D95B94544F9A88369AE299F6A7EE",1)</f>
        <v>=DISPIMG("ID_5CD6D95B94544F9A88369AE299F6A7EE",1)</v>
      </c>
      <c r="D390" s="13" t="s">
        <v>1089</v>
      </c>
      <c r="E390" s="23">
        <v>1</v>
      </c>
      <c r="F390" s="13" t="s">
        <v>1090</v>
      </c>
      <c r="G390" s="12" t="s">
        <v>13</v>
      </c>
      <c r="H390" s="12" t="s">
        <v>1091</v>
      </c>
      <c r="I390" s="13" t="s">
        <v>15</v>
      </c>
      <c r="J390" s="12"/>
      <c r="K390" s="12"/>
    </row>
    <row r="391" s="2" customFormat="1" ht="380" customHeight="1" spans="1:11">
      <c r="A391" s="15"/>
      <c r="B391" s="46" t="s">
        <v>1088</v>
      </c>
      <c r="C391" s="14" t="str">
        <f>_xlfn.DISPIMG("ID_2D76E05E2BC3481DBC37882EBAC7A5A3",1)</f>
        <v>=DISPIMG("ID_2D76E05E2BC3481DBC37882EBAC7A5A3",1)</v>
      </c>
      <c r="D391" s="13" t="s">
        <v>1089</v>
      </c>
      <c r="E391" s="23">
        <v>1</v>
      </c>
      <c r="F391" s="13" t="s">
        <v>1090</v>
      </c>
      <c r="G391" s="12" t="s">
        <v>13</v>
      </c>
      <c r="H391" s="12" t="s">
        <v>1091</v>
      </c>
      <c r="I391" s="13" t="s">
        <v>15</v>
      </c>
      <c r="J391" s="12"/>
      <c r="K391" s="12"/>
    </row>
    <row r="392" s="2" customFormat="1" ht="380" customHeight="1" spans="1:11">
      <c r="A392" s="15"/>
      <c r="B392" s="46" t="s">
        <v>1088</v>
      </c>
      <c r="C392" s="14" t="str">
        <f>_xlfn.DISPIMG("ID_89B5128661CA44EE94262A92C251C78A",1)</f>
        <v>=DISPIMG("ID_89B5128661CA44EE94262A92C251C78A",1)</v>
      </c>
      <c r="D392" s="13" t="s">
        <v>1089</v>
      </c>
      <c r="E392" s="23">
        <v>1</v>
      </c>
      <c r="F392" s="13" t="s">
        <v>1090</v>
      </c>
      <c r="G392" s="12" t="s">
        <v>13</v>
      </c>
      <c r="H392" s="12" t="s">
        <v>1091</v>
      </c>
      <c r="I392" s="13" t="s">
        <v>15</v>
      </c>
      <c r="J392" s="12"/>
      <c r="K392" s="12"/>
    </row>
    <row r="393" s="2" customFormat="1" ht="380" customHeight="1" spans="1:11">
      <c r="A393" s="15"/>
      <c r="B393" s="46" t="s">
        <v>1088</v>
      </c>
      <c r="C393" s="14" t="str">
        <f>_xlfn.DISPIMG("ID_C020FF67FC074A96B2B60B3B835E23D1",1)</f>
        <v>=DISPIMG("ID_C020FF67FC074A96B2B60B3B835E23D1",1)</v>
      </c>
      <c r="D393" s="13" t="s">
        <v>1089</v>
      </c>
      <c r="E393" s="23">
        <v>1</v>
      </c>
      <c r="F393" s="13" t="s">
        <v>1090</v>
      </c>
      <c r="G393" s="12" t="s">
        <v>13</v>
      </c>
      <c r="H393" s="12" t="s">
        <v>1091</v>
      </c>
      <c r="I393" s="13" t="s">
        <v>15</v>
      </c>
      <c r="J393" s="12"/>
      <c r="K393" s="12"/>
    </row>
    <row r="394" s="2" customFormat="1" ht="380" customHeight="1" spans="1:11">
      <c r="A394" s="10"/>
      <c r="B394" s="11" t="s">
        <v>1092</v>
      </c>
      <c r="C394" s="14" t="str">
        <f>_xlfn.DISPIMG("ID_9C644684B55D4FDABC3EA3EC3449D1FD",1)</f>
        <v>=DISPIMG("ID_9C644684B55D4FDABC3EA3EC3449D1FD",1)</v>
      </c>
      <c r="D394" s="13" t="s">
        <v>1093</v>
      </c>
      <c r="E394" s="23">
        <v>1</v>
      </c>
      <c r="F394" s="13" t="s">
        <v>1094</v>
      </c>
      <c r="G394" s="12" t="s">
        <v>13</v>
      </c>
      <c r="H394" s="12" t="s">
        <v>623</v>
      </c>
      <c r="I394" s="13" t="s">
        <v>365</v>
      </c>
      <c r="J394" s="12" t="s">
        <v>1095</v>
      </c>
      <c r="K394" s="12"/>
    </row>
    <row r="395" s="2" customFormat="1" ht="380" customHeight="1" spans="1:11">
      <c r="A395" s="10"/>
      <c r="B395" s="11" t="s">
        <v>1096</v>
      </c>
      <c r="C395" s="14" t="str">
        <f>_xlfn.DISPIMG("ID_30AAD1AFBB3444DD952B537716E0BC99",1)</f>
        <v>=DISPIMG("ID_30AAD1AFBB3444DD952B537716E0BC99",1)</v>
      </c>
      <c r="D395" s="13" t="s">
        <v>1097</v>
      </c>
      <c r="E395" s="23">
        <v>3</v>
      </c>
      <c r="F395" s="13" t="s">
        <v>1098</v>
      </c>
      <c r="G395" s="12" t="s">
        <v>13</v>
      </c>
      <c r="H395" s="12" t="s">
        <v>14</v>
      </c>
      <c r="I395" s="13" t="s">
        <v>507</v>
      </c>
      <c r="J395" s="12"/>
      <c r="K395" s="12"/>
    </row>
    <row r="396" s="2" customFormat="1" ht="380" customHeight="1" spans="1:11">
      <c r="A396" s="10"/>
      <c r="B396" s="11" t="s">
        <v>1099</v>
      </c>
      <c r="C396" s="14" t="str">
        <f>_xlfn.DISPIMG("ID_032900C6F7344BF08682EE000FB64C69",1)</f>
        <v>=DISPIMG("ID_032900C6F7344BF08682EE000FB64C69",1)</v>
      </c>
      <c r="D396" s="13" t="s">
        <v>1100</v>
      </c>
      <c r="E396" s="23">
        <v>1</v>
      </c>
      <c r="F396" s="13" t="s">
        <v>1101</v>
      </c>
      <c r="G396" s="12" t="s">
        <v>13</v>
      </c>
      <c r="H396" s="12" t="s">
        <v>14</v>
      </c>
      <c r="I396" s="13" t="s">
        <v>507</v>
      </c>
      <c r="J396" s="12"/>
      <c r="K396" s="12"/>
    </row>
    <row r="397" s="2" customFormat="1" ht="380" customHeight="1" spans="1:11">
      <c r="A397" s="40"/>
      <c r="B397" s="11" t="s">
        <v>1102</v>
      </c>
      <c r="C397" s="14" t="str">
        <f>_xlfn.DISPIMG("ID_490293E9310A4B919EA7CD4452F8E1C6",1)</f>
        <v>=DISPIMG("ID_490293E9310A4B919EA7CD4452F8E1C6",1)</v>
      </c>
      <c r="D397" s="13" t="s">
        <v>1100</v>
      </c>
      <c r="E397" s="23">
        <v>1</v>
      </c>
      <c r="F397" s="13" t="s">
        <v>1103</v>
      </c>
      <c r="G397" s="12" t="s">
        <v>13</v>
      </c>
      <c r="H397" s="12" t="s">
        <v>14</v>
      </c>
      <c r="I397" s="13" t="s">
        <v>365</v>
      </c>
      <c r="J397" s="12"/>
      <c r="K397" s="12"/>
    </row>
    <row r="398" s="2" customFormat="1" ht="380" customHeight="1" spans="1:11">
      <c r="A398" s="40"/>
      <c r="B398" s="11" t="s">
        <v>1104</v>
      </c>
      <c r="C398" s="14" t="str">
        <f>_xlfn.DISPIMG("ID_3B1CAE82E2B04906B3E4DABA2269E795",1)</f>
        <v>=DISPIMG("ID_3B1CAE82E2B04906B3E4DABA2269E795",1)</v>
      </c>
      <c r="D398" s="13" t="s">
        <v>1079</v>
      </c>
      <c r="E398" s="23">
        <v>1</v>
      </c>
      <c r="F398" s="13" t="s">
        <v>1105</v>
      </c>
      <c r="G398" s="12" t="s">
        <v>13</v>
      </c>
      <c r="H398" s="12" t="s">
        <v>14</v>
      </c>
      <c r="I398" s="13" t="s">
        <v>365</v>
      </c>
      <c r="J398" s="12"/>
      <c r="K398" s="12"/>
    </row>
    <row r="399" s="2" customFormat="1" ht="380" customHeight="1" spans="1:11">
      <c r="A399" s="40"/>
      <c r="B399" s="11" t="s">
        <v>1106</v>
      </c>
      <c r="C399" s="14" t="str">
        <f>_xlfn.DISPIMG("ID_B31D98B69E91439187A412959B3C3857",1)</f>
        <v>=DISPIMG("ID_B31D98B69E91439187A412959B3C3857",1)</v>
      </c>
      <c r="D399" s="13" t="s">
        <v>1079</v>
      </c>
      <c r="E399" s="23">
        <v>1</v>
      </c>
      <c r="F399" s="13" t="s">
        <v>1107</v>
      </c>
      <c r="G399" s="12" t="s">
        <v>13</v>
      </c>
      <c r="H399" s="12" t="s">
        <v>14</v>
      </c>
      <c r="I399" s="13" t="s">
        <v>365</v>
      </c>
      <c r="J399" s="12"/>
      <c r="K399" s="12"/>
    </row>
    <row r="400" s="2" customFormat="1" ht="380" customHeight="1" spans="1:11">
      <c r="A400" s="40"/>
      <c r="B400" s="11" t="s">
        <v>1108</v>
      </c>
      <c r="C400" s="14" t="str">
        <f>_xlfn.DISPIMG("ID_D92F57F02B2E4C2D9D2653F9BA04DF61",1)</f>
        <v>=DISPIMG("ID_D92F57F02B2E4C2D9D2653F9BA04DF61",1)</v>
      </c>
      <c r="D400" s="13" t="s">
        <v>1079</v>
      </c>
      <c r="E400" s="23">
        <v>1</v>
      </c>
      <c r="F400" s="13" t="s">
        <v>1109</v>
      </c>
      <c r="G400" s="12" t="s">
        <v>13</v>
      </c>
      <c r="H400" s="12" t="s">
        <v>14</v>
      </c>
      <c r="I400" s="13" t="s">
        <v>477</v>
      </c>
      <c r="J400" s="12"/>
      <c r="K400" s="12"/>
    </row>
    <row r="401" s="2" customFormat="1" ht="380" customHeight="1" spans="1:11">
      <c r="A401" s="40"/>
      <c r="B401" s="11" t="s">
        <v>1110</v>
      </c>
      <c r="C401" s="14" t="str">
        <f>_xlfn.DISPIMG("ID_9A943270945745D49DC0FCC67C604D14",1)</f>
        <v>=DISPIMG("ID_9A943270945745D49DC0FCC67C604D14",1)</v>
      </c>
      <c r="D401" s="13" t="s">
        <v>1079</v>
      </c>
      <c r="E401" s="23">
        <v>1</v>
      </c>
      <c r="F401" s="13" t="s">
        <v>1111</v>
      </c>
      <c r="G401" s="12" t="s">
        <v>13</v>
      </c>
      <c r="H401" s="12" t="s">
        <v>14</v>
      </c>
      <c r="I401" s="13" t="s">
        <v>477</v>
      </c>
      <c r="J401" s="12"/>
      <c r="K401" s="12"/>
    </row>
  </sheetData>
  <sheetProtection formatCells="0" insertHyperlinks="0" autoFilter="0"/>
  <mergeCells count="14">
    <mergeCell ref="A45:A46"/>
    <mergeCell ref="B45:B46"/>
    <mergeCell ref="B60:B61"/>
    <mergeCell ref="C45:C46"/>
    <mergeCell ref="D45:D46"/>
    <mergeCell ref="E27:E29"/>
    <mergeCell ref="E45:E46"/>
    <mergeCell ref="E70:E71"/>
    <mergeCell ref="E74:E79"/>
    <mergeCell ref="E124:E125"/>
    <mergeCell ref="F45:F46"/>
    <mergeCell ref="H45:H46"/>
    <mergeCell ref="I45:I46"/>
    <mergeCell ref="J70:J71"/>
  </mergeCells>
  <dataValidations count="3">
    <dataValidation type="list" allowBlank="1" showErrorMessage="1" errorTitle="输入内容有误" error="请输入下拉列表中的一个值" sqref="G19 G20 G21 G22 G25 G26 G27 G28 G29 G30 G31 G32 G33 G36 G37 G38 G39 G40 G41 G42 G43 G44 G47 G48 G49 G50 G51 G52 G53 G54 G55 G56 G57 G58 G59 G60 G61 G62 G70 G71 G74 G75 G76 G77 G78 G79 G80 G81 G82 G83 G84 G85 G86 G87 G88 G89 G90 G91 G92 G93 G94 G95 G96 G97 G98 G108 G112 G113 G114 G115 G126 G134 G135 G146 G147 G155 G156 G161 G162 G166 G177 G222 G223 G224 G225 G226 G227 G228 G229 G230 G255 G258 G266 G267 I267 G287 J287 G288 G289 G290 G291 G295 G307 G315 G329 G348 G349 G350 G351 G352 G353 G354 G355 G356 G357 G358 G359 G360 G361 G362 G363 G370 G373 G2:G18 G23:G24 G34:G35 G45:G46 G63:G69 G72:G73 G99:G102 G103:G107 G109:G111 G116:G125 G127:G133 G136:G145 G148:G151 G152:G154 G157:G160 G163:G165 G167:G176 G178:G180 G181:G183 G184:G221 G231:G243 G244:G254 G256:G257 G259:G265 G268:G284 G285:G286 G292:G294 G296:G306 G308:G314 G316:G328 G330:G347 G364:G369 G371:G372 G374:G401" errorStyle="information">
      <formula1/>
    </dataValidation>
    <dataValidation type="list" allowBlank="1" showInputMessage="1" showErrorMessage="1" sqref="I287">
      <formula1>"1,2,3"</formula1>
    </dataValidation>
    <dataValidation type="list" allowBlank="1" showInputMessage="1" showErrorMessage="1" sqref="H2:H145 H146:H156 H157:H243 H244:H401">
      <formula1>"无none,1-工人俱乐部 worker’s club,1-学校书桌 school desk,2-帝国风格办公室 Office of Empire style,3-现代之家 modern home,3-技术美学研究所工作室 Studio of VNIITE"</formula1>
    </dataValidation>
  </dataValidations>
  <hyperlinks>
    <hyperlink ref="K30" r:id="rId1" display="https://ru.wikisource.org/wiki/%D0%97%D0%B2%D0%B5%D0%B7%D0%B4%D0%BD%D0%B0%D1%8F_%D0%B0%D0%B7%D0%B1%D1%83%D0%BA%D0%B0_%D0%92%D0%B5%D0%BB%D0%B8%D0%BC%D0%B8%D1%80%D0%B0_%D0%A5%D0%BB%D0%B5%D0%B1%D0%BD%D0%B8%D0%BA%D0%BE%D0%B2%D0%B0_(%D0%9A%D0%B5%D0%B4%D1%80%D0%BE%D0%B2)"/>
    <hyperlink ref="K210" r:id="rId2" display="https://codoschool.ru/en/%C3%A5/pervaya-avtomaticheskaya-stiralnaya-mashina-pervye-stiralnye-mashiny-istoriya.html" tooltip="https://codoschool.ru/en/%C3%A5/pervaya-avtomaticheskaya-stiralnaya-mashina-pervye-stiralnye-mashiny-istoriya.html"/>
  </hyperlinks>
  <printOptions horizontalCentered="1" verticalCentered="1"/>
  <pageMargins left="0.393055555555556" right="0.393055555555556" top="0.393055555555556" bottom="0.393055555555556" header="0.297916666666667" footer="0.118055555555556"/>
  <pageSetup paperSize="8" scale="25" fitToHeight="0" orientation="portrait" horizontalDpi="600"/>
  <headerFooter>
    <oddFooter>&amp;C&amp;P</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
  <sheetViews>
    <sheetView workbookViewId="0">
      <selection activeCell="A1" sqref="A1"/>
    </sheetView>
  </sheetViews>
  <sheetFormatPr defaultColWidth="9" defaultRowHeight="17.6"/>
  <cols>
    <col min="1" max="18" width="8.66964285714286" customWidth="1"/>
  </cols>
  <sheetData/>
  <sheetProtection formatCells="0" insertHyperlinks="0" autoFilter="0"/>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WWO_aliyun_20201019112421-9bb9c296e6</Application>
  <HeadingPairs>
    <vt:vector size="2" baseType="variant">
      <vt:variant>
        <vt:lpstr>工作表</vt:lpstr>
      </vt:variant>
      <vt:variant>
        <vt:i4>2</vt:i4>
      </vt:variant>
    </vt:vector>
  </HeadingPairs>
  <TitlesOfParts>
    <vt:vector size="2" baseType="lpstr">
      <vt:lpstr>Sheet2</vt:lpstr>
      <vt:lpstr>WpsReserved_CellImgList</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Shimo.im</dc:creator>
  <cp:lastModifiedBy>hp1</cp:lastModifiedBy>
  <dcterms:created xsi:type="dcterms:W3CDTF">2021-05-21T23:14:00Z</dcterms:created>
  <dcterms:modified xsi:type="dcterms:W3CDTF">2021-10-27T16:29:08Z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2052-3.9.1.6204</vt:lpwstr>
  </property>
  <property fmtid="{D5CDD505-2E9C-101B-9397-08002B2CF9AE}" pid="3" name="ICV">
    <vt:lpwstr>B700AE70DD1040818A7D5C1EFED909F3</vt:lpwstr>
  </property>
</Properties>
</file>